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120" yWindow="120" windowWidth="19155" windowHeight="9465"/>
  </bookViews>
  <sheets>
    <sheet name="Dimension Derivation" sheetId="2" r:id="rId1"/>
    <sheet name="Material Properties" sheetId="3" r:id="rId2"/>
    <sheet name="FEM Screenshots" sheetId="4" r:id="rId3"/>
    <sheet name="Area-Mach Relation" sheetId="5" r:id="rId4"/>
  </sheets>
  <externalReferences>
    <externalReference r:id="rId5"/>
  </externalReferences>
  <definedNames>
    <definedName name="AR">'Dimension Derivation'!$C:$C</definedName>
    <definedName name="f">'Area-Mach Relation'!$B$3</definedName>
    <definedName name="f_M_sub">'[1]Area Mach Relation'!$C$6:$C$140</definedName>
    <definedName name="f_M_sup">'[1]Area Mach Relation'!$C$141:$C$201</definedName>
    <definedName name="g">'Area-Mach Relation'!$B$2</definedName>
    <definedName name="M">'Area-Mach Relation'!$B:$B</definedName>
    <definedName name="M_">'Dimension Derivation'!$E:$E</definedName>
    <definedName name="M_sub">'[1]Area Mach Relation'!$B$6:$B$140</definedName>
    <definedName name="M_sup">'[1]Area Mach Relation'!$B$141:$B$201</definedName>
    <definedName name="Z">'Dimension Derivation'!$A:$A</definedName>
  </definedNames>
  <calcPr calcId="145621"/>
</workbook>
</file>

<file path=xl/calcChain.xml><?xml version="1.0" encoding="utf-8"?>
<calcChain xmlns="http://schemas.openxmlformats.org/spreadsheetml/2006/main">
  <c r="G24" i="2" l="1"/>
  <c r="F22" i="2"/>
  <c r="F21" i="2"/>
  <c r="E21" i="2"/>
  <c r="C141" i="5"/>
  <c r="B8" i="5"/>
  <c r="C7" i="5"/>
  <c r="C6" i="5"/>
  <c r="B9" i="5" l="1"/>
  <c r="C8" i="5"/>
  <c r="Q22" i="2"/>
  <c r="C9" i="5" l="1"/>
  <c r="B10" i="5"/>
  <c r="N164" i="2"/>
  <c r="B11" i="5" l="1"/>
  <c r="C10" i="5"/>
  <c r="C14" i="2"/>
  <c r="C15" i="2" s="1"/>
  <c r="B24" i="2" s="1"/>
  <c r="H12" i="3"/>
  <c r="H8" i="3"/>
  <c r="H9" i="3"/>
  <c r="E12" i="3"/>
  <c r="E10" i="3"/>
  <c r="E9" i="3"/>
  <c r="E8" i="3"/>
  <c r="H10" i="3"/>
  <c r="G10" i="3"/>
  <c r="C4" i="2"/>
  <c r="B20" i="2" l="1"/>
  <c r="O163" i="2"/>
  <c r="O165" i="2" s="1"/>
  <c r="B12" i="5"/>
  <c r="C11" i="5"/>
  <c r="C5" i="2"/>
  <c r="C7" i="2"/>
  <c r="C6" i="2"/>
  <c r="C8" i="2"/>
  <c r="C11" i="2" s="1"/>
  <c r="C9" i="2"/>
  <c r="C13" i="2"/>
  <c r="B23" i="2" s="1"/>
  <c r="F20" i="2" l="1"/>
  <c r="G20" i="2" s="1"/>
  <c r="B13" i="5"/>
  <c r="C12" i="5"/>
  <c r="C12" i="2"/>
  <c r="B21" i="2"/>
  <c r="B22" i="2" s="1"/>
  <c r="G21" i="2" s="1"/>
  <c r="G22" i="2" l="1"/>
  <c r="C13" i="5"/>
  <c r="B14" i="5"/>
  <c r="B15" i="5" l="1"/>
  <c r="C14" i="5"/>
  <c r="B16" i="5" l="1"/>
  <c r="C15" i="5"/>
  <c r="C16" i="5" l="1"/>
  <c r="B17" i="5"/>
  <c r="B18" i="5" l="1"/>
  <c r="C17" i="5"/>
  <c r="B19" i="5" l="1"/>
  <c r="C18" i="5"/>
  <c r="B20" i="5" l="1"/>
  <c r="C19" i="5"/>
  <c r="B21" i="5" l="1"/>
  <c r="C20" i="5"/>
  <c r="B22" i="5" l="1"/>
  <c r="C21" i="5"/>
  <c r="B23" i="5" l="1"/>
  <c r="C22" i="5"/>
  <c r="C23" i="5" l="1"/>
  <c r="B24" i="5"/>
  <c r="B25" i="5" l="1"/>
  <c r="C24" i="5"/>
  <c r="C25" i="5" l="1"/>
  <c r="B26" i="5"/>
  <c r="B27" i="5" l="1"/>
  <c r="C26" i="5"/>
  <c r="C27" i="5" l="1"/>
  <c r="B28" i="5"/>
  <c r="C28" i="5" l="1"/>
  <c r="B29" i="5"/>
  <c r="B30" i="5" l="1"/>
  <c r="C29" i="5"/>
  <c r="C30" i="5" l="1"/>
  <c r="B31" i="5"/>
  <c r="B32" i="5" l="1"/>
  <c r="C31" i="5"/>
  <c r="B33" i="5" l="1"/>
  <c r="C32" i="5"/>
  <c r="B34" i="5" l="1"/>
  <c r="C33" i="5"/>
  <c r="B35" i="5" l="1"/>
  <c r="C34" i="5"/>
  <c r="B36" i="5" l="1"/>
  <c r="C35" i="5"/>
  <c r="B37" i="5" l="1"/>
  <c r="C36" i="5"/>
  <c r="C37" i="5" l="1"/>
  <c r="B38" i="5"/>
  <c r="B39" i="5" l="1"/>
  <c r="C38" i="5"/>
  <c r="B40" i="5" l="1"/>
  <c r="C39" i="5"/>
  <c r="C40" i="5" l="1"/>
  <c r="B41" i="5"/>
  <c r="C41" i="5" l="1"/>
  <c r="B42" i="5"/>
  <c r="C42" i="5" l="1"/>
  <c r="B43" i="5"/>
  <c r="B44" i="5" l="1"/>
  <c r="C43" i="5"/>
  <c r="B45" i="5" l="1"/>
  <c r="C44" i="5"/>
  <c r="C45" i="5" l="1"/>
  <c r="B46" i="5"/>
  <c r="B47" i="5" l="1"/>
  <c r="C46" i="5"/>
  <c r="C47" i="5" l="1"/>
  <c r="B48" i="5"/>
  <c r="B49" i="5" l="1"/>
  <c r="C48" i="5"/>
  <c r="B50" i="5" l="1"/>
  <c r="C49" i="5"/>
  <c r="B51" i="5" l="1"/>
  <c r="C50" i="5"/>
  <c r="C51" i="5" l="1"/>
  <c r="B52" i="5"/>
  <c r="C52" i="5" l="1"/>
  <c r="B53" i="5"/>
  <c r="B54" i="5" l="1"/>
  <c r="C53" i="5"/>
  <c r="B55" i="5" l="1"/>
  <c r="C54" i="5"/>
  <c r="C55" i="5" l="1"/>
  <c r="B56" i="5"/>
  <c r="B57" i="5" l="1"/>
  <c r="C56" i="5"/>
  <c r="B58" i="5" l="1"/>
  <c r="C57" i="5"/>
  <c r="B59" i="5" l="1"/>
  <c r="C58" i="5"/>
  <c r="C59" i="5" l="1"/>
  <c r="B60" i="5"/>
  <c r="B61" i="5" l="1"/>
  <c r="C60" i="5"/>
  <c r="C61" i="5" l="1"/>
  <c r="B62" i="5"/>
  <c r="B63" i="5" l="1"/>
  <c r="C62" i="5"/>
  <c r="B64" i="5" l="1"/>
  <c r="C63" i="5"/>
  <c r="B65" i="5" l="1"/>
  <c r="C64" i="5"/>
  <c r="B66" i="5" l="1"/>
  <c r="C65" i="5"/>
  <c r="C66" i="5" l="1"/>
  <c r="B67" i="5"/>
  <c r="B68" i="5" l="1"/>
  <c r="C67" i="5"/>
  <c r="B69" i="5" l="1"/>
  <c r="C68" i="5"/>
  <c r="C69" i="5" l="1"/>
  <c r="B70" i="5"/>
  <c r="C70" i="5" l="1"/>
  <c r="B71" i="5"/>
  <c r="C71" i="5" l="1"/>
  <c r="B72" i="5"/>
  <c r="B73" i="5" l="1"/>
  <c r="C72" i="5"/>
  <c r="C73" i="5" l="1"/>
  <c r="B74" i="5"/>
  <c r="B75" i="5" l="1"/>
  <c r="C74" i="5"/>
  <c r="B76" i="5" l="1"/>
  <c r="C75" i="5"/>
  <c r="B77" i="5" l="1"/>
  <c r="C76" i="5"/>
  <c r="B78" i="5" l="1"/>
  <c r="C77" i="5"/>
  <c r="B79" i="5" l="1"/>
  <c r="C78" i="5"/>
  <c r="B80" i="5" l="1"/>
  <c r="C79" i="5"/>
  <c r="B81" i="5" l="1"/>
  <c r="C80" i="5"/>
  <c r="C81" i="5" l="1"/>
  <c r="B82" i="5"/>
  <c r="B83" i="5" l="1"/>
  <c r="C82" i="5"/>
  <c r="C83" i="5" l="1"/>
  <c r="B84" i="5"/>
  <c r="C84" i="5" l="1"/>
  <c r="B85" i="5"/>
  <c r="B86" i="5" l="1"/>
  <c r="C85" i="5"/>
  <c r="B87" i="5" l="1"/>
  <c r="C86" i="5"/>
  <c r="B88" i="5" l="1"/>
  <c r="C87" i="5"/>
  <c r="B89" i="5" l="1"/>
  <c r="C88" i="5"/>
  <c r="B90" i="5" l="1"/>
  <c r="C89" i="5"/>
  <c r="B91" i="5" l="1"/>
  <c r="C90" i="5"/>
  <c r="B92" i="5" l="1"/>
  <c r="C91" i="5"/>
  <c r="B93" i="5" l="1"/>
  <c r="C92" i="5"/>
  <c r="B94" i="5" l="1"/>
  <c r="C93" i="5"/>
  <c r="B95" i="5" l="1"/>
  <c r="C94" i="5"/>
  <c r="B96" i="5" l="1"/>
  <c r="C95" i="5"/>
  <c r="C96" i="5" l="1"/>
  <c r="B97" i="5"/>
  <c r="B98" i="5" l="1"/>
  <c r="C97" i="5"/>
  <c r="B99" i="5" l="1"/>
  <c r="C98" i="5"/>
  <c r="B100" i="5" l="1"/>
  <c r="C99" i="5"/>
  <c r="B101" i="5" l="1"/>
  <c r="C100" i="5"/>
  <c r="C101" i="5" l="1"/>
  <c r="B102" i="5"/>
  <c r="B103" i="5" l="1"/>
  <c r="C102" i="5"/>
  <c r="B104" i="5" l="1"/>
  <c r="C103" i="5"/>
  <c r="B105" i="5" l="1"/>
  <c r="C104" i="5"/>
  <c r="C105" i="5" l="1"/>
  <c r="B106" i="5"/>
  <c r="C106" i="5" l="1"/>
  <c r="B107" i="5"/>
  <c r="B108" i="5" l="1"/>
  <c r="C107" i="5"/>
  <c r="B109" i="5" l="1"/>
  <c r="C108" i="5"/>
  <c r="B110" i="5" l="1"/>
  <c r="C109" i="5"/>
  <c r="B111" i="5" l="1"/>
  <c r="C110" i="5"/>
  <c r="C111" i="5" l="1"/>
  <c r="B112" i="5"/>
  <c r="B113" i="5" l="1"/>
  <c r="C112" i="5"/>
  <c r="B114" i="5" l="1"/>
  <c r="C113" i="5"/>
  <c r="C114" i="5" l="1"/>
  <c r="B115" i="5"/>
  <c r="B116" i="5" l="1"/>
  <c r="C115" i="5"/>
  <c r="B117" i="5" l="1"/>
  <c r="C116" i="5"/>
  <c r="B118" i="5" l="1"/>
  <c r="C117" i="5"/>
  <c r="B119" i="5" l="1"/>
  <c r="C118" i="5"/>
  <c r="B120" i="5" l="1"/>
  <c r="C119" i="5"/>
  <c r="C120" i="5" l="1"/>
  <c r="B121" i="5"/>
  <c r="B122" i="5" l="1"/>
  <c r="C121" i="5"/>
  <c r="B123" i="5" l="1"/>
  <c r="C122" i="5"/>
  <c r="C123" i="5" l="1"/>
  <c r="B124" i="5"/>
  <c r="B125" i="5" l="1"/>
  <c r="C124" i="5"/>
  <c r="B126" i="5" l="1"/>
  <c r="C125" i="5"/>
  <c r="C126" i="5" l="1"/>
  <c r="B127" i="5"/>
  <c r="B128" i="5" l="1"/>
  <c r="C127" i="5"/>
  <c r="B129" i="5" l="1"/>
  <c r="C128" i="5"/>
  <c r="C129" i="5" l="1"/>
  <c r="B130" i="5"/>
  <c r="B131" i="5" l="1"/>
  <c r="C130" i="5"/>
  <c r="C131" i="5" l="1"/>
  <c r="B132" i="5"/>
  <c r="B133" i="5" l="1"/>
  <c r="C132" i="5"/>
  <c r="B134" i="5" l="1"/>
  <c r="C133" i="5"/>
  <c r="B135" i="5" l="1"/>
  <c r="C134" i="5"/>
  <c r="B136" i="5" l="1"/>
  <c r="C135" i="5"/>
  <c r="B137" i="5" l="1"/>
  <c r="C136" i="5"/>
  <c r="B138" i="5" l="1"/>
  <c r="C137" i="5"/>
  <c r="B139" i="5" l="1"/>
  <c r="C138" i="5"/>
  <c r="B140" i="5" l="1"/>
  <c r="C139" i="5"/>
  <c r="C140" i="5" l="1"/>
  <c r="B142" i="5"/>
  <c r="B143" i="5" l="1"/>
  <c r="C142" i="5"/>
  <c r="B144" i="5" l="1"/>
  <c r="C143" i="5"/>
  <c r="C144" i="5" l="1"/>
  <c r="B145" i="5"/>
  <c r="C145" i="5" l="1"/>
  <c r="B146" i="5"/>
  <c r="B147" i="5" l="1"/>
  <c r="C146" i="5"/>
  <c r="C147" i="5" l="1"/>
  <c r="B148" i="5"/>
  <c r="B149" i="5" l="1"/>
  <c r="C148" i="5"/>
  <c r="B150" i="5" l="1"/>
  <c r="C149" i="5"/>
  <c r="B151" i="5" l="1"/>
  <c r="C150" i="5"/>
  <c r="B152" i="5" l="1"/>
  <c r="C151" i="5"/>
  <c r="B153" i="5" l="1"/>
  <c r="C152" i="5"/>
  <c r="C153" i="5" l="1"/>
  <c r="B154" i="5"/>
  <c r="B155" i="5" l="1"/>
  <c r="C154" i="5"/>
  <c r="B156" i="5" l="1"/>
  <c r="C155" i="5"/>
  <c r="B157" i="5" l="1"/>
  <c r="C156" i="5"/>
  <c r="B158" i="5" l="1"/>
  <c r="C157" i="5"/>
  <c r="B159" i="5" l="1"/>
  <c r="C158" i="5"/>
  <c r="C159" i="5" l="1"/>
  <c r="B160" i="5"/>
  <c r="B161" i="5" l="1"/>
  <c r="C160" i="5"/>
  <c r="B162" i="5" l="1"/>
  <c r="C161" i="5"/>
  <c r="C162" i="5" l="1"/>
  <c r="B163" i="5"/>
  <c r="B164" i="5" l="1"/>
  <c r="C163" i="5"/>
  <c r="B165" i="5" l="1"/>
  <c r="C164" i="5"/>
  <c r="C165" i="5" l="1"/>
  <c r="B166" i="5"/>
  <c r="B167" i="5" l="1"/>
  <c r="C166" i="5"/>
  <c r="B168" i="5" l="1"/>
  <c r="C167" i="5"/>
  <c r="C168" i="5" l="1"/>
  <c r="B169" i="5"/>
  <c r="B170" i="5" l="1"/>
  <c r="C169" i="5"/>
  <c r="B171" i="5" l="1"/>
  <c r="C170" i="5"/>
  <c r="C171" i="5" l="1"/>
  <c r="B172" i="5"/>
  <c r="B173" i="5" l="1"/>
  <c r="C172" i="5"/>
  <c r="B174" i="5" l="1"/>
  <c r="C173" i="5"/>
  <c r="B175" i="5" l="1"/>
  <c r="C174" i="5"/>
  <c r="B176" i="5" l="1"/>
  <c r="C175" i="5"/>
  <c r="B177" i="5" l="1"/>
  <c r="C176" i="5"/>
  <c r="C177" i="5" l="1"/>
  <c r="B178" i="5"/>
  <c r="B179" i="5" l="1"/>
  <c r="C178" i="5"/>
  <c r="C179" i="5" l="1"/>
  <c r="B180" i="5"/>
  <c r="B181" i="5" l="1"/>
  <c r="C180" i="5"/>
  <c r="B182" i="5" l="1"/>
  <c r="C181" i="5"/>
  <c r="B183" i="5" l="1"/>
  <c r="C182" i="5"/>
  <c r="C183" i="5" l="1"/>
  <c r="B184" i="5"/>
  <c r="B185" i="5" l="1"/>
  <c r="C184" i="5"/>
  <c r="B186" i="5" l="1"/>
  <c r="C185" i="5"/>
  <c r="B187" i="5" l="1"/>
  <c r="C186" i="5"/>
  <c r="B188" i="5" l="1"/>
  <c r="C187" i="5"/>
  <c r="B189" i="5" l="1"/>
  <c r="C188" i="5"/>
  <c r="C189" i="5" l="1"/>
  <c r="B190" i="5"/>
  <c r="B191" i="5" l="1"/>
  <c r="C190" i="5"/>
  <c r="B192" i="5" l="1"/>
  <c r="C191" i="5"/>
  <c r="C192" i="5" l="1"/>
  <c r="B193" i="5"/>
  <c r="B194" i="5" l="1"/>
  <c r="C193" i="5"/>
  <c r="B195" i="5" l="1"/>
  <c r="C194" i="5"/>
  <c r="C195" i="5" l="1"/>
  <c r="B196" i="5"/>
  <c r="B197" i="5" l="1"/>
  <c r="C196" i="5"/>
  <c r="C197" i="5" l="1"/>
  <c r="B198" i="5"/>
  <c r="B199" i="5" l="1"/>
  <c r="C198" i="5"/>
  <c r="B200" i="5" l="1"/>
  <c r="C199" i="5"/>
  <c r="B201" i="5" l="1"/>
  <c r="C201" i="5" s="1"/>
  <c r="C200" i="5"/>
  <c r="I22" i="2"/>
  <c r="I21" i="2"/>
  <c r="I20" i="2"/>
  <c r="J22" i="2" l="1"/>
  <c r="J21" i="2"/>
  <c r="J20" i="2"/>
  <c r="K22" i="2" l="1"/>
  <c r="K20" i="2"/>
  <c r="K21" i="2"/>
  <c r="I24" i="2" s="1"/>
</calcChain>
</file>

<file path=xl/sharedStrings.xml><?xml version="1.0" encoding="utf-8"?>
<sst xmlns="http://schemas.openxmlformats.org/spreadsheetml/2006/main" count="125" uniqueCount="107">
  <si>
    <t>Variable</t>
  </si>
  <si>
    <t>Unit</t>
  </si>
  <si>
    <t>Estimate 1) diameter of bolt circle, 2) number of bolts, bolt spacing</t>
  </si>
  <si>
    <t>Pixels</t>
  </si>
  <si>
    <t>Inches</t>
  </si>
  <si>
    <t>Dia_boltflange_inner</t>
  </si>
  <si>
    <t>Dia_boltflange_outer</t>
  </si>
  <si>
    <t>Dia_bolthead</t>
  </si>
  <si>
    <t>Description</t>
  </si>
  <si>
    <t>http://www.lib.ucdavis.edu/dept/pse/resources/fulltext/MILHDBK5H.pdf</t>
  </si>
  <si>
    <t>Var</t>
  </si>
  <si>
    <t>Descr</t>
  </si>
  <si>
    <t>Ftu</t>
  </si>
  <si>
    <t>Fty</t>
  </si>
  <si>
    <t>psi</t>
  </si>
  <si>
    <t>Fsu</t>
  </si>
  <si>
    <t>e</t>
  </si>
  <si>
    <t>-</t>
  </si>
  <si>
    <t>E</t>
  </si>
  <si>
    <t>PR</t>
  </si>
  <si>
    <t>Yield Tensile Strength</t>
  </si>
  <si>
    <t>Ultimate Tensile Strength</t>
  </si>
  <si>
    <t>Ultimate Shear Strength</t>
  </si>
  <si>
    <t>Elongation</t>
  </si>
  <si>
    <t>Modulus of Elasticity</t>
  </si>
  <si>
    <t>Poisson Ratio</t>
  </si>
  <si>
    <t>rho</t>
  </si>
  <si>
    <t>lbm/in^3</t>
  </si>
  <si>
    <t>Density (not relevant to this non-intertial analysis)</t>
  </si>
  <si>
    <t>Material source: MIL-5 Handbook (publically available military material spec)</t>
  </si>
  <si>
    <t>Dia_boltshank</t>
  </si>
  <si>
    <t>www.coastfab.com/uploads/4/1/4/3/41432063/nas1351_rev_10.pdf</t>
  </si>
  <si>
    <t>N/A</t>
  </si>
  <si>
    <t>Nozzle diameter = 11' 7" according to the F-1 engine spec.</t>
  </si>
  <si>
    <t>Interpolated based on pixel ratio</t>
  </si>
  <si>
    <t>"</t>
  </si>
  <si>
    <t>", +/- 10% error</t>
  </si>
  <si>
    <t>Thickness_flange</t>
  </si>
  <si>
    <t>Spacing_bolts</t>
  </si>
  <si>
    <t>Number_bolts</t>
  </si>
  <si>
    <t>Angular Slice</t>
  </si>
  <si>
    <t>Angle between mid-bolt plane</t>
  </si>
  <si>
    <t>lb</t>
  </si>
  <si>
    <t>From bolt spec, the bolt is a "Dash 5" for its diameter and is also heat resistant (due to nozzle environment), thus:</t>
  </si>
  <si>
    <t>Minimum breaking strength (which correlates to the min bolt thread diameter, which is less than the shank diameter)</t>
  </si>
  <si>
    <t>NAS1351 Bolt Specification.  Assuming the bolt is A-286 and based on the bolt head diameter estimation, the shank diameter can be backed out.  Assumption is that the current NAS1351 fastener specs are identical to what was used in the 1960's!</t>
  </si>
  <si>
    <t>300 Series Stainless Steel</t>
  </si>
  <si>
    <t>A-286 Bolt</t>
  </si>
  <si>
    <t>Temperature Correction Graphs for 300 Series Stainless Steel (copied from MIL-HDBK-5, note that in Fig 2.7.1.1.1(a), "Fby" should be "Fty" in the description).</t>
  </si>
  <si>
    <t>CTE</t>
  </si>
  <si>
    <t>/F</t>
  </si>
  <si>
    <t>Coefficient of Thermal Expansion</t>
  </si>
  <si>
    <t>T = 70 F</t>
  </si>
  <si>
    <t>T = 700 F</t>
  </si>
  <si>
    <t>http://www.scribd.com/doc/17098185/Coking#scribd</t>
  </si>
  <si>
    <t>Flange temperature assumed to be uniform (for simplicity) and set to the approximate coking temperature of Kerosene based on this article (350 deg C = ~700 degF):</t>
  </si>
  <si>
    <t>Bolt UTS @ 700 degF</t>
  </si>
  <si>
    <t>Bolt UTS @ 70 degF</t>
  </si>
  <si>
    <t>Top Radius</t>
  </si>
  <si>
    <t>Bottom Radius</t>
  </si>
  <si>
    <t>Flange Radius</t>
  </si>
  <si>
    <t>Dist_Flange2NozzExit</t>
  </si>
  <si>
    <t>Dia_nozzleexit</t>
  </si>
  <si>
    <t>Distance  between the bolted flange and the nozzle exit</t>
  </si>
  <si>
    <t>Height</t>
  </si>
  <si>
    <t>Tube Diameter</t>
  </si>
  <si>
    <t>Wall Thickness</t>
  </si>
  <si>
    <t>Based on this article:</t>
  </si>
  <si>
    <t>http://heroicrelics.org/info/f-1/f-1-thrust-chamber.html</t>
  </si>
  <si>
    <t>ANSYS Geometry Input for Conical Frustrum</t>
  </si>
  <si>
    <t>Dim (inches)</t>
  </si>
  <si>
    <t>Image Source:</t>
  </si>
  <si>
    <t>http://upload.wikimedia.org/wikipedia/commons/1/1d/F-1_rocket_engine_at_KSC.jpg</t>
  </si>
  <si>
    <t>From NAS1351 Spec</t>
  </si>
  <si>
    <t>Derived from flange circumference and bolt spacing; rounded down for simplicity</t>
  </si>
  <si>
    <t>Throat</t>
  </si>
  <si>
    <t>D_exit</t>
  </si>
  <si>
    <t>L_throat2exit</t>
  </si>
  <si>
    <t>AR_approx</t>
  </si>
  <si>
    <t>D_throat_approx__actualthroatmuchsmaller,butnotvisibleinpicture</t>
  </si>
  <si>
    <t>actual number not relevant</t>
  </si>
  <si>
    <t>Z (in)</t>
  </si>
  <si>
    <t>R (in)</t>
  </si>
  <si>
    <t>AR (-)</t>
  </si>
  <si>
    <t>P/Pt</t>
  </si>
  <si>
    <t>P (psia)</t>
  </si>
  <si>
    <t>Sup</t>
  </si>
  <si>
    <t>Nozzle Pressure Derivation (based on 1-D gas dynamics)</t>
  </si>
  <si>
    <t>Mach #</t>
  </si>
  <si>
    <t>Subsonic/Supersonic</t>
  </si>
  <si>
    <t>Notes</t>
  </si>
  <si>
    <t>Nozzle Exit</t>
  </si>
  <si>
    <t>Bolted Flange</t>
  </si>
  <si>
    <t>Bolt Preload Derivation</t>
  </si>
  <si>
    <t>Assume preloaded to 50% of the "Min Breaking Strength" for Heat Resistant Steel</t>
  </si>
  <si>
    <t>Min Breaking Strength</t>
  </si>
  <si>
    <t>Preload</t>
  </si>
  <si>
    <t>Mag (lb)</t>
  </si>
  <si>
    <t>Source = http://www.coastfab.com/uploads/4/1/4/3/41432063/nas1351_rev_10.pdf</t>
  </si>
  <si>
    <t>Enter this in ANSYS</t>
  </si>
  <si>
    <t>Area-Mach Relation</t>
  </si>
  <si>
    <t xml:space="preserve">gamma = </t>
  </si>
  <si>
    <t>factor =</t>
  </si>
  <si>
    <t>M</t>
  </si>
  <si>
    <t>f(M)</t>
  </si>
  <si>
    <t>Reaction Check:</t>
  </si>
  <si>
    <r>
      <t>÷</t>
    </r>
    <r>
      <rPr>
        <sz val="12.65"/>
        <color theme="1"/>
        <rFont val="Calibri"/>
        <family val="2"/>
        <scheme val="minor"/>
      </rPr>
      <t xml:space="preserve"> 400 =</t>
    </r>
  </si>
</sst>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64" formatCode="0.0"/>
    <numFmt numFmtId="165" formatCode="0.0000"/>
    <numFmt numFmtId="166" formatCode="0.0E+00"/>
    <numFmt numFmtId="168" formatCode="0.00000"/>
  </numFmts>
  <fonts count="4" x14ac:knownFonts="1">
    <font>
      <sz val="11"/>
      <color theme="1"/>
      <name val="Calibri"/>
      <family val="2"/>
      <scheme val="minor"/>
    </font>
    <font>
      <b/>
      <sz val="11"/>
      <color theme="1"/>
      <name val="Calibri"/>
      <family val="2"/>
      <scheme val="minor"/>
    </font>
    <font>
      <u/>
      <sz val="11"/>
      <color theme="10"/>
      <name val="Calibri"/>
      <family val="2"/>
      <scheme val="minor"/>
    </font>
    <font>
      <sz val="12.65"/>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21">
    <xf numFmtId="0" fontId="0" fillId="0" borderId="0" xfId="0"/>
    <xf numFmtId="0" fontId="0" fillId="0" borderId="0" xfId="0" applyAlignment="1">
      <alignment horizontal="center"/>
    </xf>
    <xf numFmtId="1" fontId="0" fillId="0" borderId="0" xfId="0" applyNumberFormat="1" applyAlignment="1">
      <alignment horizontal="center"/>
    </xf>
    <xf numFmtId="164" fontId="0" fillId="0" borderId="0" xfId="0" applyNumberFormat="1" applyAlignment="1">
      <alignment horizontal="center"/>
    </xf>
    <xf numFmtId="2" fontId="0" fillId="0" borderId="0" xfId="0" applyNumberFormat="1" applyAlignment="1">
      <alignment horizontal="center"/>
    </xf>
    <xf numFmtId="0" fontId="2" fillId="0" borderId="0" xfId="1"/>
    <xf numFmtId="0" fontId="1" fillId="0" borderId="0" xfId="0" applyFont="1"/>
    <xf numFmtId="165" fontId="0" fillId="0" borderId="0" xfId="0" applyNumberFormat="1" applyAlignment="1">
      <alignment horizontal="center"/>
    </xf>
    <xf numFmtId="0" fontId="1" fillId="0" borderId="0" xfId="0" applyFont="1" applyAlignment="1">
      <alignment horizontal="center"/>
    </xf>
    <xf numFmtId="0" fontId="0" fillId="0" borderId="0" xfId="0" applyFont="1" applyAlignment="1">
      <alignment horizontal="left"/>
    </xf>
    <xf numFmtId="11" fontId="0" fillId="0" borderId="0" xfId="0" applyNumberFormat="1" applyAlignment="1">
      <alignment horizontal="center"/>
    </xf>
    <xf numFmtId="0" fontId="0" fillId="0" borderId="0" xfId="0" quotePrefix="1" applyAlignment="1">
      <alignment horizontal="center"/>
    </xf>
    <xf numFmtId="0" fontId="1" fillId="0" borderId="0" xfId="0" applyFont="1" applyAlignment="1">
      <alignment horizontal="center"/>
    </xf>
    <xf numFmtId="166" fontId="0" fillId="0" borderId="0" xfId="0" applyNumberFormat="1" applyAlignment="1">
      <alignment horizontal="center"/>
    </xf>
    <xf numFmtId="0" fontId="1" fillId="0" borderId="0" xfId="0" applyFont="1" applyAlignment="1">
      <alignment horizontal="left"/>
    </xf>
    <xf numFmtId="0" fontId="0" fillId="0" borderId="0" xfId="0" applyNumberFormat="1" applyAlignment="1">
      <alignment horizontal="center"/>
    </xf>
    <xf numFmtId="164" fontId="0" fillId="0" borderId="0" xfId="0" applyNumberFormat="1"/>
    <xf numFmtId="0" fontId="1" fillId="0" borderId="0" xfId="0" applyFont="1" applyAlignment="1">
      <alignment horizontal="center"/>
    </xf>
    <xf numFmtId="0" fontId="1" fillId="0" borderId="0" xfId="0" applyFont="1" applyAlignment="1">
      <alignment horizontal="left"/>
    </xf>
    <xf numFmtId="168" fontId="0" fillId="0" borderId="0" xfId="0" applyNumberFormat="1"/>
    <xf numFmtId="0" fontId="0" fillId="0" borderId="0" xfId="0" applyFont="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calcChain" Target="calcChain.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spPr>
            <a:ln w="28575">
              <a:noFill/>
            </a:ln>
          </c:spPr>
          <c:xVal>
            <c:numRef>
              <c:f>'Area-Mach Relation'!$B$6:$B$201</c:f>
              <c:numCache>
                <c:formatCode>General</c:formatCode>
                <c:ptCount val="196"/>
                <c:pt idx="0">
                  <c:v>0</c:v>
                </c:pt>
                <c:pt idx="1">
                  <c:v>0.01</c:v>
                </c:pt>
                <c:pt idx="2">
                  <c:v>1.035E-2</c:v>
                </c:pt>
                <c:pt idx="3">
                  <c:v>1.071225E-2</c:v>
                </c:pt>
                <c:pt idx="4">
                  <c:v>1.1087178749999999E-2</c:v>
                </c:pt>
                <c:pt idx="5">
                  <c:v>1.1475230006249998E-2</c:v>
                </c:pt>
                <c:pt idx="6">
                  <c:v>1.1876863056468748E-2</c:v>
                </c:pt>
                <c:pt idx="7">
                  <c:v>1.2292553263445152E-2</c:v>
                </c:pt>
                <c:pt idx="8">
                  <c:v>1.2722792627665732E-2</c:v>
                </c:pt>
                <c:pt idx="9">
                  <c:v>1.3168090369634032E-2</c:v>
                </c:pt>
                <c:pt idx="10">
                  <c:v>1.3628973532571222E-2</c:v>
                </c:pt>
                <c:pt idx="11">
                  <c:v>1.4105987606211214E-2</c:v>
                </c:pt>
                <c:pt idx="12">
                  <c:v>1.4599697172428604E-2</c:v>
                </c:pt>
                <c:pt idx="13">
                  <c:v>1.5110686573463605E-2</c:v>
                </c:pt>
                <c:pt idx="14">
                  <c:v>1.563956060353483E-2</c:v>
                </c:pt>
                <c:pt idx="15">
                  <c:v>1.6186945224658546E-2</c:v>
                </c:pt>
                <c:pt idx="16">
                  <c:v>1.6753488307521595E-2</c:v>
                </c:pt>
                <c:pt idx="17">
                  <c:v>1.7339860398284852E-2</c:v>
                </c:pt>
                <c:pt idx="18">
                  <c:v>1.794675551222482E-2</c:v>
                </c:pt>
                <c:pt idx="19">
                  <c:v>1.8574891955152686E-2</c:v>
                </c:pt>
                <c:pt idx="20">
                  <c:v>1.9225013173583029E-2</c:v>
                </c:pt>
                <c:pt idx="21">
                  <c:v>1.9897888634658432E-2</c:v>
                </c:pt>
                <c:pt idx="22">
                  <c:v>2.0594314736871476E-2</c:v>
                </c:pt>
                <c:pt idx="23">
                  <c:v>2.1315115752661977E-2</c:v>
                </c:pt>
                <c:pt idx="24">
                  <c:v>2.2061144804005145E-2</c:v>
                </c:pt>
                <c:pt idx="25">
                  <c:v>2.2833284872145324E-2</c:v>
                </c:pt>
                <c:pt idx="26">
                  <c:v>2.3632449842670409E-2</c:v>
                </c:pt>
                <c:pt idx="27">
                  <c:v>2.4459585587163872E-2</c:v>
                </c:pt>
                <c:pt idx="28">
                  <c:v>2.5315671082714604E-2</c:v>
                </c:pt>
                <c:pt idx="29">
                  <c:v>2.6201719570609613E-2</c:v>
                </c:pt>
                <c:pt idx="30">
                  <c:v>2.7118779755580948E-2</c:v>
                </c:pt>
                <c:pt idx="31">
                  <c:v>2.806793704702628E-2</c:v>
                </c:pt>
                <c:pt idx="32">
                  <c:v>2.9050314843672199E-2</c:v>
                </c:pt>
                <c:pt idx="33">
                  <c:v>3.0067075863200725E-2</c:v>
                </c:pt>
                <c:pt idx="34">
                  <c:v>3.1119423518412747E-2</c:v>
                </c:pt>
                <c:pt idx="35">
                  <c:v>3.2208603341557188E-2</c:v>
                </c:pt>
                <c:pt idx="36">
                  <c:v>3.3335904458511686E-2</c:v>
                </c:pt>
                <c:pt idx="37">
                  <c:v>3.4502661114559595E-2</c:v>
                </c:pt>
                <c:pt idx="38">
                  <c:v>3.5710254253569176E-2</c:v>
                </c:pt>
                <c:pt idx="39">
                  <c:v>3.6960113152444095E-2</c:v>
                </c:pt>
                <c:pt idx="40">
                  <c:v>3.8253717112779632E-2</c:v>
                </c:pt>
                <c:pt idx="41">
                  <c:v>3.9592597211726914E-2</c:v>
                </c:pt>
                <c:pt idx="42">
                  <c:v>4.0978338114137355E-2</c:v>
                </c:pt>
                <c:pt idx="43">
                  <c:v>4.2412579948132162E-2</c:v>
                </c:pt>
                <c:pt idx="44">
                  <c:v>4.3897020246316781E-2</c:v>
                </c:pt>
                <c:pt idx="45">
                  <c:v>4.5433415954937863E-2</c:v>
                </c:pt>
                <c:pt idx="46">
                  <c:v>4.7023585513360687E-2</c:v>
                </c:pt>
                <c:pt idx="47">
                  <c:v>4.8669411006328309E-2</c:v>
                </c:pt>
                <c:pt idx="48">
                  <c:v>5.0372840391549795E-2</c:v>
                </c:pt>
                <c:pt idx="49">
                  <c:v>5.2135889805254035E-2</c:v>
                </c:pt>
                <c:pt idx="50">
                  <c:v>5.396064594843792E-2</c:v>
                </c:pt>
                <c:pt idx="51">
                  <c:v>5.584926855663324E-2</c:v>
                </c:pt>
                <c:pt idx="52">
                  <c:v>5.7803992956115401E-2</c:v>
                </c:pt>
                <c:pt idx="53">
                  <c:v>5.9827132709579435E-2</c:v>
                </c:pt>
                <c:pt idx="54">
                  <c:v>6.1921082354414708E-2</c:v>
                </c:pt>
                <c:pt idx="55">
                  <c:v>6.4088320236819221E-2</c:v>
                </c:pt>
                <c:pt idx="56">
                  <c:v>6.6331411445107888E-2</c:v>
                </c:pt>
                <c:pt idx="57">
                  <c:v>6.865301084568666E-2</c:v>
                </c:pt>
                <c:pt idx="58">
                  <c:v>7.1055866225285688E-2</c:v>
                </c:pt>
                <c:pt idx="59">
                  <c:v>7.3542821543170683E-2</c:v>
                </c:pt>
                <c:pt idx="60">
                  <c:v>7.6116820297181656E-2</c:v>
                </c:pt>
                <c:pt idx="61">
                  <c:v>7.8780909007583014E-2</c:v>
                </c:pt>
                <c:pt idx="62">
                  <c:v>8.1538240822848412E-2</c:v>
                </c:pt>
                <c:pt idx="63">
                  <c:v>8.43920792516481E-2</c:v>
                </c:pt>
                <c:pt idx="64">
                  <c:v>8.7345802025455777E-2</c:v>
                </c:pt>
                <c:pt idx="65">
                  <c:v>9.0402905096346728E-2</c:v>
                </c:pt>
                <c:pt idx="66">
                  <c:v>9.3567006774718853E-2</c:v>
                </c:pt>
                <c:pt idx="67">
                  <c:v>9.6841852011834012E-2</c:v>
                </c:pt>
                <c:pt idx="68">
                  <c:v>0.10023131683224819</c:v>
                </c:pt>
                <c:pt idx="69">
                  <c:v>0.10373941292137687</c:v>
                </c:pt>
                <c:pt idx="70">
                  <c:v>0.10737029237362505</c:v>
                </c:pt>
                <c:pt idx="71">
                  <c:v>0.11112825260670192</c:v>
                </c:pt>
                <c:pt idx="72">
                  <c:v>0.11501774144793649</c:v>
                </c:pt>
                <c:pt idx="73">
                  <c:v>0.11904336239861425</c:v>
                </c:pt>
                <c:pt idx="74">
                  <c:v>0.12320988008256574</c:v>
                </c:pt>
                <c:pt idx="75">
                  <c:v>0.12752222588545553</c:v>
                </c:pt>
                <c:pt idx="76">
                  <c:v>0.13198550379144647</c:v>
                </c:pt>
                <c:pt idx="77">
                  <c:v>0.13660499642414708</c:v>
                </c:pt>
                <c:pt idx="78">
                  <c:v>0.14138617129899222</c:v>
                </c:pt>
                <c:pt idx="79">
                  <c:v>0.14633468729445695</c:v>
                </c:pt>
                <c:pt idx="80">
                  <c:v>0.15145640134976293</c:v>
                </c:pt>
                <c:pt idx="81">
                  <c:v>0.15675737539700463</c:v>
                </c:pt>
                <c:pt idx="82">
                  <c:v>0.16224388353589977</c:v>
                </c:pt>
                <c:pt idx="83">
                  <c:v>0.16792241945965625</c:v>
                </c:pt>
                <c:pt idx="84">
                  <c:v>0.17379970414074419</c:v>
                </c:pt>
                <c:pt idx="85">
                  <c:v>0.17988269378567023</c:v>
                </c:pt>
                <c:pt idx="86">
                  <c:v>0.18617858806816867</c:v>
                </c:pt>
                <c:pt idx="87">
                  <c:v>0.19269483865055456</c:v>
                </c:pt>
                <c:pt idx="88">
                  <c:v>0.19943915800332396</c:v>
                </c:pt>
                <c:pt idx="89">
                  <c:v>0.20641952853344028</c:v>
                </c:pt>
                <c:pt idx="90">
                  <c:v>0.21364421203211068</c:v>
                </c:pt>
                <c:pt idx="91">
                  <c:v>0.22112175945323453</c:v>
                </c:pt>
                <c:pt idx="92">
                  <c:v>0.22886102103409772</c:v>
                </c:pt>
                <c:pt idx="93">
                  <c:v>0.23687115677029114</c:v>
                </c:pt>
                <c:pt idx="94">
                  <c:v>0.24516164725725131</c:v>
                </c:pt>
                <c:pt idx="95">
                  <c:v>0.2537423049112551</c:v>
                </c:pt>
                <c:pt idx="96">
                  <c:v>0.26262328558314901</c:v>
                </c:pt>
                <c:pt idx="97">
                  <c:v>0.27181510057855923</c:v>
                </c:pt>
                <c:pt idx="98">
                  <c:v>0.28132862909880879</c:v>
                </c:pt>
                <c:pt idx="99">
                  <c:v>0.29117513111726706</c:v>
                </c:pt>
                <c:pt idx="100">
                  <c:v>0.3013662607063714</c:v>
                </c:pt>
                <c:pt idx="101">
                  <c:v>0.31191407983109437</c:v>
                </c:pt>
                <c:pt idx="102">
                  <c:v>0.32283107262518262</c:v>
                </c:pt>
                <c:pt idx="103">
                  <c:v>0.33413016016706398</c:v>
                </c:pt>
                <c:pt idx="104">
                  <c:v>0.34582471577291118</c:v>
                </c:pt>
                <c:pt idx="105">
                  <c:v>0.35792858082496304</c:v>
                </c:pt>
                <c:pt idx="106">
                  <c:v>0.37045608115383671</c:v>
                </c:pt>
                <c:pt idx="107">
                  <c:v>0.38342204399422097</c:v>
                </c:pt>
                <c:pt idx="108">
                  <c:v>0.39684181553401865</c:v>
                </c:pt>
                <c:pt idx="109">
                  <c:v>0.41073127907770929</c:v>
                </c:pt>
                <c:pt idx="110">
                  <c:v>0.42510687384542906</c:v>
                </c:pt>
                <c:pt idx="111">
                  <c:v>0.43998561443001905</c:v>
                </c:pt>
                <c:pt idx="112">
                  <c:v>0.45538511093506967</c:v>
                </c:pt>
                <c:pt idx="113">
                  <c:v>0.4713235898177971</c:v>
                </c:pt>
                <c:pt idx="114">
                  <c:v>0.48781991546141995</c:v>
                </c:pt>
                <c:pt idx="115">
                  <c:v>0.50489361250256959</c:v>
                </c:pt>
                <c:pt idx="116">
                  <c:v>0.52256488894015951</c:v>
                </c:pt>
                <c:pt idx="117">
                  <c:v>0.54085466005306504</c:v>
                </c:pt>
                <c:pt idx="118">
                  <c:v>0.55978457315492225</c:v>
                </c:pt>
                <c:pt idx="119">
                  <c:v>0.57937703321534451</c:v>
                </c:pt>
                <c:pt idx="120">
                  <c:v>0.59965522937788152</c:v>
                </c:pt>
                <c:pt idx="121">
                  <c:v>0.62064316240610728</c:v>
                </c:pt>
                <c:pt idx="122">
                  <c:v>0.642365673090321</c:v>
                </c:pt>
                <c:pt idx="123">
                  <c:v>0.66484847164848215</c:v>
                </c:pt>
                <c:pt idx="124">
                  <c:v>0.68811816815617899</c:v>
                </c:pt>
                <c:pt idx="125">
                  <c:v>0.7122023040416452</c:v>
                </c:pt>
                <c:pt idx="126">
                  <c:v>0.73712938468310274</c:v>
                </c:pt>
                <c:pt idx="127">
                  <c:v>0.76292891314701128</c:v>
                </c:pt>
                <c:pt idx="128">
                  <c:v>0.78963142510715656</c:v>
                </c:pt>
                <c:pt idx="129">
                  <c:v>0.81726852498590696</c:v>
                </c:pt>
                <c:pt idx="130">
                  <c:v>0.84587292336041364</c:v>
                </c:pt>
                <c:pt idx="131">
                  <c:v>0.87547847567802806</c:v>
                </c:pt>
                <c:pt idx="132">
                  <c:v>0.90612022232675893</c:v>
                </c:pt>
                <c:pt idx="133">
                  <c:v>0.93783443010819545</c:v>
                </c:pt>
                <c:pt idx="134">
                  <c:v>0.97065863516198225</c:v>
                </c:pt>
                <c:pt idx="135">
                  <c:v>1</c:v>
                </c:pt>
                <c:pt idx="136">
                  <c:v>1.0046316873926515</c:v>
                </c:pt>
                <c:pt idx="137">
                  <c:v>1.0397937964513941</c:v>
                </c:pt>
                <c:pt idx="138">
                  <c:v>1.0761865793271927</c:v>
                </c:pt>
                <c:pt idx="139">
                  <c:v>1.1138531096036444</c:v>
                </c:pt>
                <c:pt idx="140">
                  <c:v>1.1528379684397718</c:v>
                </c:pt>
                <c:pt idx="141">
                  <c:v>1.1931872973351638</c:v>
                </c:pt>
                <c:pt idx="142">
                  <c:v>1.2349488527418944</c:v>
                </c:pt>
                <c:pt idx="143">
                  <c:v>1.2781720625878605</c:v>
                </c:pt>
                <c:pt idx="144">
                  <c:v>1.3229080847784356</c:v>
                </c:pt>
                <c:pt idx="145">
                  <c:v>1.3692098677456808</c:v>
                </c:pt>
                <c:pt idx="146">
                  <c:v>1.4171322131167794</c:v>
                </c:pt>
                <c:pt idx="147">
                  <c:v>1.4667318405758665</c:v>
                </c:pt>
                <c:pt idx="148">
                  <c:v>1.5180674549960216</c:v>
                </c:pt>
                <c:pt idx="149">
                  <c:v>1.5711998159208822</c:v>
                </c:pt>
                <c:pt idx="150">
                  <c:v>1.6261918094781129</c:v>
                </c:pt>
                <c:pt idx="151">
                  <c:v>1.6831085228098468</c:v>
                </c:pt>
                <c:pt idx="152">
                  <c:v>1.7420173211081913</c:v>
                </c:pt>
                <c:pt idx="153">
                  <c:v>1.8029879273469778</c:v>
                </c:pt>
                <c:pt idx="154">
                  <c:v>1.8660925048041219</c:v>
                </c:pt>
                <c:pt idx="155">
                  <c:v>1.9314057424722659</c:v>
                </c:pt>
                <c:pt idx="156">
                  <c:v>1.9990049434587951</c:v>
                </c:pt>
                <c:pt idx="157">
                  <c:v>2.0689701164798526</c:v>
                </c:pt>
                <c:pt idx="158">
                  <c:v>2.1413840705566471</c:v>
                </c:pt>
                <c:pt idx="159">
                  <c:v>2.2163325130261295</c:v>
                </c:pt>
                <c:pt idx="160">
                  <c:v>2.2939041509820437</c:v>
                </c:pt>
                <c:pt idx="161">
                  <c:v>2.374190796266415</c:v>
                </c:pt>
                <c:pt idx="162">
                  <c:v>2.4572874741357396</c:v>
                </c:pt>
                <c:pt idx="163">
                  <c:v>2.5432925357304903</c:v>
                </c:pt>
                <c:pt idx="164">
                  <c:v>2.6323077744810575</c:v>
                </c:pt>
                <c:pt idx="165">
                  <c:v>2.7244385465878942</c:v>
                </c:pt>
                <c:pt idx="166">
                  <c:v>2.8197938957184703</c:v>
                </c:pt>
                <c:pt idx="167">
                  <c:v>2.9184866820686164</c:v>
                </c:pt>
                <c:pt idx="168">
                  <c:v>3.0206337159410177</c:v>
                </c:pt>
                <c:pt idx="169">
                  <c:v>3.126355895998953</c:v>
                </c:pt>
                <c:pt idx="170">
                  <c:v>3.2357783523589161</c:v>
                </c:pt>
                <c:pt idx="171">
                  <c:v>3.3490305946914778</c:v>
                </c:pt>
                <c:pt idx="172">
                  <c:v>3.4662466655056794</c:v>
                </c:pt>
                <c:pt idx="173">
                  <c:v>3.5875652987983777</c:v>
                </c:pt>
                <c:pt idx="174">
                  <c:v>3.7131300842563206</c:v>
                </c:pt>
                <c:pt idx="175">
                  <c:v>3.8430896372052916</c:v>
                </c:pt>
                <c:pt idx="176">
                  <c:v>3.9775977745074766</c:v>
                </c:pt>
                <c:pt idx="177">
                  <c:v>4.116813696615238</c:v>
                </c:pt>
                <c:pt idx="178">
                  <c:v>4.2609021759967707</c:v>
                </c:pt>
                <c:pt idx="179">
                  <c:v>4.4100337521566573</c:v>
                </c:pt>
                <c:pt idx="180">
                  <c:v>4.56438493348214</c:v>
                </c:pt>
                <c:pt idx="181">
                  <c:v>4.7241384061540144</c:v>
                </c:pt>
                <c:pt idx="182">
                  <c:v>4.8894832503694046</c:v>
                </c:pt>
                <c:pt idx="183">
                  <c:v>5.0606151641323329</c:v>
                </c:pt>
                <c:pt idx="184">
                  <c:v>5.2377366948769639</c:v>
                </c:pt>
                <c:pt idx="185">
                  <c:v>5.4210574791976569</c:v>
                </c:pt>
                <c:pt idx="186">
                  <c:v>5.6107944909695746</c:v>
                </c:pt>
                <c:pt idx="187">
                  <c:v>5.8071722981535094</c:v>
                </c:pt>
                <c:pt idx="188">
                  <c:v>6.0104233285888817</c:v>
                </c:pt>
                <c:pt idx="189">
                  <c:v>6.2207881450894922</c:v>
                </c:pt>
                <c:pt idx="190">
                  <c:v>6.4385157301676239</c:v>
                </c:pt>
                <c:pt idx="191">
                  <c:v>6.6638637807234904</c:v>
                </c:pt>
                <c:pt idx="192">
                  <c:v>6.8970990130488117</c:v>
                </c:pt>
                <c:pt idx="193">
                  <c:v>7.1384974785055197</c:v>
                </c:pt>
                <c:pt idx="194">
                  <c:v>7.3883448902532125</c:v>
                </c:pt>
                <c:pt idx="195">
                  <c:v>7.6469369614120746</c:v>
                </c:pt>
              </c:numCache>
            </c:numRef>
          </c:xVal>
          <c:yVal>
            <c:numRef>
              <c:f>'Area-Mach Relation'!$C$6:$C$201</c:f>
              <c:numCache>
                <c:formatCode>General</c:formatCode>
                <c:ptCount val="196"/>
                <c:pt idx="0">
                  <c:v>0</c:v>
                </c:pt>
                <c:pt idx="1">
                  <c:v>1.6890242396431387E-2</c:v>
                </c:pt>
                <c:pt idx="2">
                  <c:v>1.7481332399947053E-2</c:v>
                </c:pt>
                <c:pt idx="3">
                  <c:v>1.8093103108910602E-2</c:v>
                </c:pt>
                <c:pt idx="4">
                  <c:v>1.872627753871179E-2</c:v>
                </c:pt>
                <c:pt idx="5">
                  <c:v>1.9381603922306357E-2</c:v>
                </c:pt>
                <c:pt idx="6">
                  <c:v>2.0059856583268997E-2</c:v>
                </c:pt>
                <c:pt idx="7">
                  <c:v>2.0761836838364203E-2</c:v>
                </c:pt>
                <c:pt idx="8">
                  <c:v>2.1488373930555093E-2</c:v>
                </c:pt>
                <c:pt idx="9">
                  <c:v>2.2240325993390295E-2</c:v>
                </c:pt>
                <c:pt idx="10">
                  <c:v>2.3018581047728696E-2</c:v>
                </c:pt>
                <c:pt idx="11">
                  <c:v>2.3824058031779994E-2</c:v>
                </c:pt>
                <c:pt idx="12">
                  <c:v>2.465770786545636E-2</c:v>
                </c:pt>
                <c:pt idx="13">
                  <c:v>2.5520514550047415E-2</c:v>
                </c:pt>
                <c:pt idx="14">
                  <c:v>2.6413496304245471E-2</c:v>
                </c:pt>
                <c:pt idx="15">
                  <c:v>2.7337706737560533E-2</c:v>
                </c:pt>
                <c:pt idx="16">
                  <c:v>2.8294236062176986E-2</c:v>
                </c:pt>
                <c:pt idx="17">
                  <c:v>2.928421234431141E-2</c:v>
                </c:pt>
                <c:pt idx="18">
                  <c:v>3.030880279613846E-2</c:v>
                </c:pt>
                <c:pt idx="19">
                  <c:v>3.1369215109353421E-2</c:v>
                </c:pt>
                <c:pt idx="20">
                  <c:v>3.2466698831440891E-2</c:v>
                </c:pt>
                <c:pt idx="21">
                  <c:v>3.360254678571279E-2</c:v>
                </c:pt>
                <c:pt idx="22">
                  <c:v>3.4778096536170984E-2</c:v>
                </c:pt>
                <c:pt idx="23">
                  <c:v>3.5994731898233795E-2</c:v>
                </c:pt>
                <c:pt idx="24">
                  <c:v>3.7253884496345459E-2</c:v>
                </c:pt>
                <c:pt idx="25">
                  <c:v>3.8557035369459182E-2</c:v>
                </c:pt>
                <c:pt idx="26">
                  <c:v>3.9905716625349877E-2</c:v>
                </c:pt>
                <c:pt idx="27">
                  <c:v>4.1301513144666097E-2</c:v>
                </c:pt>
                <c:pt idx="28">
                  <c:v>4.2746064335578808E-2</c:v>
                </c:pt>
                <c:pt idx="29">
                  <c:v>4.4241065939816478E-2</c:v>
                </c:pt>
                <c:pt idx="30">
                  <c:v>4.5788271890799551E-2</c:v>
                </c:pt>
                <c:pt idx="31">
                  <c:v>4.7389496224493767E-2</c:v>
                </c:pt>
                <c:pt idx="32">
                  <c:v>4.9046615043493148E-2</c:v>
                </c:pt>
                <c:pt idx="33">
                  <c:v>5.0761568534719748E-2</c:v>
                </c:pt>
                <c:pt idx="34">
                  <c:v>5.253636304097719E-2</c:v>
                </c:pt>
                <c:pt idx="35">
                  <c:v>5.4373073186431121E-2</c:v>
                </c:pt>
                <c:pt idx="36">
                  <c:v>5.6273844055893446E-2</c:v>
                </c:pt>
                <c:pt idx="37">
                  <c:v>5.8240893427568108E-2</c:v>
                </c:pt>
                <c:pt idx="38">
                  <c:v>6.0276514058663654E-2</c:v>
                </c:pt>
                <c:pt idx="39">
                  <c:v>6.2383076022992805E-2</c:v>
                </c:pt>
                <c:pt idx="40">
                  <c:v>6.4563029099353436E-2</c:v>
                </c:pt>
                <c:pt idx="41">
                  <c:v>6.6818905209118984E-2</c:v>
                </c:pt>
                <c:pt idx="42">
                  <c:v>6.9153320901052584E-2</c:v>
                </c:pt>
                <c:pt idx="43">
                  <c:v>7.1568979880889741E-2</c:v>
                </c:pt>
                <c:pt idx="44">
                  <c:v>7.406867558271131E-2</c:v>
                </c:pt>
                <c:pt idx="45">
                  <c:v>7.6655293778534819E-2</c:v>
                </c:pt>
                <c:pt idx="46">
                  <c:v>7.9331815221891852E-2</c:v>
                </c:pt>
                <c:pt idx="47">
                  <c:v>8.2101318320414007E-2</c:v>
                </c:pt>
                <c:pt idx="48">
                  <c:v>8.4966981831619798E-2</c:v>
                </c:pt>
                <c:pt idx="49">
                  <c:v>8.7932087575163326E-2</c:v>
                </c:pt>
                <c:pt idx="50">
                  <c:v>9.1000023153770371E-2</c:v>
                </c:pt>
                <c:pt idx="51">
                  <c:v>9.417428467392415E-2</c:v>
                </c:pt>
                <c:pt idx="52">
                  <c:v>9.7458479456075331E-2</c:v>
                </c:pt>
                <c:pt idx="53">
                  <c:v>0.10085632872271048</c:v>
                </c:pt>
                <c:pt idx="54">
                  <c:v>0.1043716702510127</c:v>
                </c:pt>
                <c:pt idx="55">
                  <c:v>0.10800846097506848</c:v>
                </c:pt>
                <c:pt idx="56">
                  <c:v>0.11177077952059923</c:v>
                </c:pt>
                <c:pt idx="57">
                  <c:v>0.11566282865299791</c:v>
                </c:pt>
                <c:pt idx="58">
                  <c:v>0.11968893761702286</c:v>
                </c:pt>
                <c:pt idx="59">
                  <c:v>0.12385356434379712</c:v>
                </c:pt>
                <c:pt idx="60">
                  <c:v>0.12816129749778127</c:v>
                </c:pt>
                <c:pt idx="61">
                  <c:v>0.13261685833307627</c:v>
                </c:pt>
                <c:pt idx="62">
                  <c:v>0.13722510232476506</c:v>
                </c:pt>
                <c:pt idx="63">
                  <c:v>0.14199102053696155</c:v>
                </c:pt>
                <c:pt idx="64">
                  <c:v>0.14691974068478011</c:v>
                </c:pt>
                <c:pt idx="65">
                  <c:v>0.15201652784252981</c:v>
                </c:pt>
                <c:pt idx="66">
                  <c:v>0.1572867847450192</c:v>
                </c:pt>
                <c:pt idx="67">
                  <c:v>0.16273605162290361</c:v>
                </c:pt>
                <c:pt idx="68">
                  <c:v>0.16837000550645337</c:v>
                </c:pt>
                <c:pt idx="69">
                  <c:v>0.17419445892492288</c:v>
                </c:pt>
                <c:pt idx="70">
                  <c:v>0.18021535792080526</c:v>
                </c:pt>
                <c:pt idx="71">
                  <c:v>0.18643877928960181</c:v>
                </c:pt>
                <c:pt idx="72">
                  <c:v>0.19287092694626015</c:v>
                </c:pt>
                <c:pt idx="73">
                  <c:v>0.19951812730908286</c:v>
                </c:pt>
                <c:pt idx="74">
                  <c:v>0.20638682358059934</c:v>
                </c:pt>
                <c:pt idx="75">
                  <c:v>0.21348356879258565</c:v>
                </c:pt>
                <c:pt idx="76">
                  <c:v>0.22081501746900661</c:v>
                </c:pt>
                <c:pt idx="77">
                  <c:v>0.22838791574610967</c:v>
                </c:pt>
                <c:pt idx="78">
                  <c:v>0.23620908977313682</c:v>
                </c:pt>
                <c:pt idx="79">
                  <c:v>0.24428543220006574</c:v>
                </c:pt>
                <c:pt idx="80">
                  <c:v>0.25262388654041701</c:v>
                </c:pt>
                <c:pt idx="81">
                  <c:v>0.26123142917738862</c:v>
                </c:pt>
                <c:pt idx="82">
                  <c:v>0.2701150487603885</c:v>
                </c:pt>
                <c:pt idx="83">
                  <c:v>0.27928172271638141</c:v>
                </c:pt>
                <c:pt idx="84">
                  <c:v>0.28873839057638262</c:v>
                </c:pt>
                <c:pt idx="85">
                  <c:v>0.29849192379188566</c:v>
                </c:pt>
                <c:pt idx="86">
                  <c:v>0.3085490916891071</c:v>
                </c:pt>
                <c:pt idx="87">
                  <c:v>0.31891652318074509</c:v>
                </c:pt>
                <c:pt idx="88">
                  <c:v>0.32960066382558978</c:v>
                </c:pt>
                <c:pt idx="89">
                  <c:v>0.34060772779607479</c:v>
                </c:pt>
                <c:pt idx="90">
                  <c:v>0.35194364428289415</c:v>
                </c:pt>
                <c:pt idx="91">
                  <c:v>0.36361399783460652</c:v>
                </c:pt>
                <c:pt idx="92">
                  <c:v>0.37562396209906868</c:v>
                </c:pt>
                <c:pt idx="93">
                  <c:v>0.38797822640329621</c:v>
                </c:pt>
                <c:pt idx="94">
                  <c:v>0.40068091457958049</c:v>
                </c:pt>
                <c:pt idx="95">
                  <c:v>0.41373549541942534</c:v>
                </c:pt>
                <c:pt idx="96">
                  <c:v>0.42714468411413886</c:v>
                </c:pt>
                <c:pt idx="97">
                  <c:v>0.44091033402318208</c:v>
                </c:pt>
                <c:pt idx="98">
                  <c:v>0.45503331810019476</c:v>
                </c:pt>
                <c:pt idx="99">
                  <c:v>0.46951339930400837</c:v>
                </c:pt>
                <c:pt idx="100">
                  <c:v>0.48434908933017073</c:v>
                </c:pt>
                <c:pt idx="101">
                  <c:v>0.49953749502028111</c:v>
                </c:pt>
                <c:pt idx="102">
                  <c:v>0.51507415184488525</c:v>
                </c:pt>
                <c:pt idx="103">
                  <c:v>0.53095284391445507</c:v>
                </c:pt>
                <c:pt idx="104">
                  <c:v>0.54716541005620711</c:v>
                </c:pt>
                <c:pt idx="105">
                  <c:v>0.56370153560693059</c:v>
                </c:pt>
                <c:pt idx="106">
                  <c:v>0.58054852971890425</c:v>
                </c:pt>
                <c:pt idx="107">
                  <c:v>0.59769108816326977</c:v>
                </c:pt>
                <c:pt idx="108">
                  <c:v>0.61511104184946097</c:v>
                </c:pt>
                <c:pt idx="109">
                  <c:v>0.63278709156744894</c:v>
                </c:pt>
                <c:pt idx="110">
                  <c:v>0.65069452980933595</c:v>
                </c:pt>
                <c:pt idx="111">
                  <c:v>0.66880495094607406</c:v>
                </c:pt>
                <c:pt idx="112">
                  <c:v>0.6870859515320249</c:v>
                </c:pt>
                <c:pt idx="113">
                  <c:v>0.70550082309280082</c:v>
                </c:pt>
                <c:pt idx="114">
                  <c:v>0.72400824042807743</c:v>
                </c:pt>
                <c:pt idx="115">
                  <c:v>0.74256194923774299</c:v>
                </c:pt>
                <c:pt idx="116">
                  <c:v>0.76111045776231168</c:v>
                </c:pt>
                <c:pt idx="117">
                  <c:v>0.77959673812030628</c:v>
                </c:pt>
                <c:pt idx="118">
                  <c:v>0.7979579441265694</c:v>
                </c:pt>
                <c:pt idx="119">
                  <c:v>0.81612515358228155</c:v>
                </c:pt>
                <c:pt idx="120">
                  <c:v>0.83402314433059832</c:v>
                </c:pt>
                <c:pt idx="121">
                  <c:v>0.85157021475494543</c:v>
                </c:pt>
                <c:pt idx="122">
                  <c:v>0.86867806083547561</c:v>
                </c:pt>
                <c:pt idx="123">
                  <c:v>0.88525172333764091</c:v>
                </c:pt>
                <c:pt idx="124">
                  <c:v>0.90118962013805692</c:v>
                </c:pt>
                <c:pt idx="125">
                  <c:v>0.91638368003492965</c:v>
                </c:pt>
                <c:pt idx="126">
                  <c:v>0.93071959556603456</c:v>
                </c:pt>
                <c:pt idx="127">
                  <c:v>0.94407721327139182</c:v>
                </c:pt>
                <c:pt idx="128">
                  <c:v>0.95633108037757641</c:v>
                </c:pt>
                <c:pt idx="129">
                  <c:v>0.96735116691449552</c:v>
                </c:pt>
                <c:pt idx="130">
                  <c:v>0.97700378165559809</c:v>
                </c:pt>
                <c:pt idx="131">
                  <c:v>0.98515269883655987</c:v>
                </c:pt>
                <c:pt idx="132">
                  <c:v>0.99166051018477464</c:v>
                </c:pt>
                <c:pt idx="133">
                  <c:v>0.99639021321028354</c:v>
                </c:pt>
                <c:pt idx="134">
                  <c:v>0.99920704180561204</c:v>
                </c:pt>
                <c:pt idx="135">
                  <c:v>1</c:v>
                </c:pt>
                <c:pt idx="136">
                  <c:v>0.99998053883843141</c:v>
                </c:pt>
                <c:pt idx="137">
                  <c:v>0.99858686249903328</c:v>
                </c:pt>
                <c:pt idx="138">
                  <c:v>0.99491130864839794</c:v>
                </c:pt>
                <c:pt idx="139">
                  <c:v>0.98885102035127981</c:v>
                </c:pt>
                <c:pt idx="140">
                  <c:v>0.9803178433316786</c:v>
                </c:pt>
                <c:pt idx="141">
                  <c:v>0.96924127254946646</c:v>
                </c:pt>
                <c:pt idx="142">
                  <c:v>0.95557142091730951</c:v>
                </c:pt>
                <c:pt idx="143">
                  <c:v>0.93928192697874713</c:v>
                </c:pt>
                <c:pt idx="144">
                  <c:v>0.92037270495074097</c:v>
                </c:pt>
                <c:pt idx="145">
                  <c:v>0.89887242886409935</c:v>
                </c:pt>
                <c:pt idx="146">
                  <c:v>0.87484063371940679</c:v>
                </c:pt>
                <c:pt idx="147">
                  <c:v>0.84836931180920938</c:v>
                </c:pt>
                <c:pt idx="148">
                  <c:v>0.81958388284676853</c:v>
                </c:pt>
                <c:pt idx="149">
                  <c:v>0.78864342340741811</c:v>
                </c:pt>
                <c:pt idx="150">
                  <c:v>0.75574005534014588</c:v>
                </c:pt>
                <c:pt idx="151">
                  <c:v>0.72109741480800837</c:v>
                </c:pt>
                <c:pt idx="152">
                  <c:v>0.68496815354555174</c:v>
                </c:pt>
                <c:pt idx="153">
                  <c:v>0.64763046124909274</c:v>
                </c:pt>
                <c:pt idx="154">
                  <c:v>0.60938364151038704</c:v>
                </c:pt>
                <c:pt idx="155">
                  <c:v>0.57054282139567303</c:v>
                </c:pt>
                <c:pt idx="156">
                  <c:v>0.53143292398573638</c:v>
                </c:pt>
                <c:pt idx="157">
                  <c:v>0.49238208067127076</c:v>
                </c:pt>
                <c:pt idx="158">
                  <c:v>0.45371470211372916</c:v>
                </c:pt>
                <c:pt idx="159">
                  <c:v>0.41574445983491864</c:v>
                </c:pt>
                <c:pt idx="160">
                  <c:v>0.37876745097574993</c:v>
                </c:pt>
                <c:pt idx="161">
                  <c:v>0.34305582412779462</c:v>
                </c:pt>
                <c:pt idx="162">
                  <c:v>0.30885213259488575</c:v>
                </c:pt>
                <c:pt idx="163">
                  <c:v>0.27636465262836035</c:v>
                </c:pt>
                <c:pt idx="164">
                  <c:v>0.24576385925109576</c:v>
                </c:pt>
                <c:pt idx="165">
                  <c:v>0.21718019391519075</c:v>
                </c:pt>
                <c:pt idx="166">
                  <c:v>0.19070319044726006</c:v>
                </c:pt>
                <c:pt idx="167">
                  <c:v>0.16638195354662386</c:v>
                </c:pt>
                <c:pt idx="168">
                  <c:v>0.14422691305033045</c:v>
                </c:pt>
                <c:pt idx="169">
                  <c:v>0.12421271274166074</c:v>
                </c:pt>
                <c:pt idx="170">
                  <c:v>0.10628203949482071</c:v>
                </c:pt>
                <c:pt idx="171">
                  <c:v>9.0350160713181263E-2</c:v>
                </c:pt>
                <c:pt idx="172">
                  <c:v>7.6309917518299727E-2</c:v>
                </c:pt>
                <c:pt idx="173">
                  <c:v>6.403691848605593E-2</c:v>
                </c:pt>
                <c:pt idx="174">
                  <c:v>5.3394692761459819E-2</c:v>
                </c:pt>
                <c:pt idx="175">
                  <c:v>4.4239589555490719E-2</c:v>
                </c:pt>
                <c:pt idx="176">
                  <c:v>3.6425249742750271E-2</c:v>
                </c:pt>
                <c:pt idx="177">
                  <c:v>2.9806520383355791E-2</c:v>
                </c:pt>
                <c:pt idx="178">
                  <c:v>2.4242730260204987E-2</c:v>
                </c:pt>
                <c:pt idx="179">
                  <c:v>1.9600290096078377E-2</c:v>
                </c:pt>
                <c:pt idx="180">
                  <c:v>1.5754621844902554E-2</c:v>
                </c:pt>
                <c:pt idx="181">
                  <c:v>1.2591455105619532E-2</c:v>
                </c:pt>
                <c:pt idx="182">
                  <c:v>1.0007554040926262E-2</c:v>
                </c:pt>
                <c:pt idx="183">
                  <c:v>7.9109548870708347E-3</c:v>
                </c:pt>
                <c:pt idx="184">
                  <c:v>6.2208026932363382E-3</c:v>
                </c:pt>
                <c:pt idx="185">
                  <c:v>4.8668773913806071E-3</c:v>
                </c:pt>
                <c:pt idx="186">
                  <c:v>3.7888950895206665E-3</c:v>
                </c:pt>
                <c:pt idx="187">
                  <c:v>2.9356621678118585E-3</c:v>
                </c:pt>
                <c:pt idx="188">
                  <c:v>2.2641488673571723E-3</c:v>
                </c:pt>
                <c:pt idx="189">
                  <c:v>1.7385369601200559E-3</c:v>
                </c:pt>
                <c:pt idx="190">
                  <c:v>1.3292838905869428E-3</c:v>
                </c:pt>
                <c:pt idx="191">
                  <c:v>1.0122343195665051E-3</c:v>
                </c:pt>
                <c:pt idx="192">
                  <c:v>7.677998320184344E-4</c:v>
                </c:pt>
                <c:pt idx="193">
                  <c:v>5.8021899876379613E-4</c:v>
                </c:pt>
                <c:pt idx="194">
                  <c:v>4.3690310678901468E-4</c:v>
                </c:pt>
                <c:pt idx="195">
                  <c:v>3.2786764224295741E-4</c:v>
                </c:pt>
              </c:numCache>
            </c:numRef>
          </c:yVal>
          <c:smooth val="0"/>
        </c:ser>
        <c:dLbls>
          <c:showLegendKey val="0"/>
          <c:showVal val="0"/>
          <c:showCatName val="0"/>
          <c:showSerName val="0"/>
          <c:showPercent val="0"/>
          <c:showBubbleSize val="0"/>
        </c:dLbls>
        <c:axId val="112840704"/>
        <c:axId val="112842240"/>
      </c:scatterChart>
      <c:valAx>
        <c:axId val="112840704"/>
        <c:scaling>
          <c:orientation val="minMax"/>
        </c:scaling>
        <c:delete val="0"/>
        <c:axPos val="b"/>
        <c:numFmt formatCode="General" sourceLinked="1"/>
        <c:majorTickMark val="out"/>
        <c:minorTickMark val="none"/>
        <c:tickLblPos val="nextTo"/>
        <c:crossAx val="112842240"/>
        <c:crosses val="autoZero"/>
        <c:crossBetween val="midCat"/>
      </c:valAx>
      <c:valAx>
        <c:axId val="112842240"/>
        <c:scaling>
          <c:orientation val="minMax"/>
        </c:scaling>
        <c:delete val="0"/>
        <c:axPos val="l"/>
        <c:majorGridlines/>
        <c:numFmt formatCode="General" sourceLinked="1"/>
        <c:majorTickMark val="out"/>
        <c:minorTickMark val="none"/>
        <c:tickLblPos val="nextTo"/>
        <c:crossAx val="112840704"/>
        <c:crosses val="autoZero"/>
        <c:crossBetween val="midCat"/>
      </c:valAx>
    </c:plotArea>
    <c:legend>
      <c:legendPos val="r"/>
      <c:layout/>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26</xdr:row>
      <xdr:rowOff>19050</xdr:rowOff>
    </xdr:from>
    <xdr:to>
      <xdr:col>24</xdr:col>
      <xdr:colOff>179032</xdr:colOff>
      <xdr:row>80</xdr:row>
      <xdr:rowOff>132051</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5543550"/>
          <a:ext cx="15552382" cy="10400001"/>
        </a:xfrm>
        <a:prstGeom prst="rect">
          <a:avLst/>
        </a:prstGeom>
      </xdr:spPr>
    </xdr:pic>
    <xdr:clientData/>
  </xdr:twoCellAnchor>
  <xdr:twoCellAnchor editAs="oneCell">
    <xdr:from>
      <xdr:col>0</xdr:col>
      <xdr:colOff>740022</xdr:colOff>
      <xdr:row>83</xdr:row>
      <xdr:rowOff>26378</xdr:rowOff>
    </xdr:from>
    <xdr:to>
      <xdr:col>14</xdr:col>
      <xdr:colOff>224577</xdr:colOff>
      <xdr:row>115</xdr:row>
      <xdr:rowOff>54188</xdr:rowOff>
    </xdr:to>
    <xdr:pic>
      <xdr:nvPicPr>
        <xdr:cNvPr id="3" name="Picture 2"/>
        <xdr:cNvPicPr>
          <a:picLocks noChangeAspect="1"/>
        </xdr:cNvPicPr>
      </xdr:nvPicPr>
      <xdr:blipFill>
        <a:blip xmlns:r="http://schemas.openxmlformats.org/officeDocument/2006/relationships" r:embed="rId2"/>
        <a:stretch>
          <a:fillRect/>
        </a:stretch>
      </xdr:blipFill>
      <xdr:spPr>
        <a:xfrm rot="20934193">
          <a:off x="740022" y="15837878"/>
          <a:ext cx="8745786" cy="6123810"/>
        </a:xfrm>
        <a:prstGeom prst="rect">
          <a:avLst/>
        </a:prstGeom>
      </xdr:spPr>
    </xdr:pic>
    <xdr:clientData/>
  </xdr:twoCellAnchor>
  <xdr:twoCellAnchor editAs="oneCell">
    <xdr:from>
      <xdr:col>0</xdr:col>
      <xdr:colOff>0</xdr:colOff>
      <xdr:row>123</xdr:row>
      <xdr:rowOff>0</xdr:rowOff>
    </xdr:from>
    <xdr:to>
      <xdr:col>16</xdr:col>
      <xdr:colOff>46310</xdr:colOff>
      <xdr:row>132</xdr:row>
      <xdr:rowOff>161691</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23431500"/>
          <a:ext cx="10523810" cy="1876191"/>
        </a:xfrm>
        <a:prstGeom prst="rect">
          <a:avLst/>
        </a:prstGeom>
      </xdr:spPr>
    </xdr:pic>
    <xdr:clientData/>
  </xdr:twoCellAnchor>
  <xdr:twoCellAnchor editAs="oneCell">
    <xdr:from>
      <xdr:col>0</xdr:col>
      <xdr:colOff>0</xdr:colOff>
      <xdr:row>133</xdr:row>
      <xdr:rowOff>0</xdr:rowOff>
    </xdr:from>
    <xdr:to>
      <xdr:col>16</xdr:col>
      <xdr:colOff>65358</xdr:colOff>
      <xdr:row>135</xdr:row>
      <xdr:rowOff>19000</xdr:rowOff>
    </xdr:to>
    <xdr:pic>
      <xdr:nvPicPr>
        <xdr:cNvPr id="5" name="Picture 4"/>
        <xdr:cNvPicPr>
          <a:picLocks noChangeAspect="1"/>
        </xdr:cNvPicPr>
      </xdr:nvPicPr>
      <xdr:blipFill>
        <a:blip xmlns:r="http://schemas.openxmlformats.org/officeDocument/2006/relationships" r:embed="rId4"/>
        <a:stretch>
          <a:fillRect/>
        </a:stretch>
      </xdr:blipFill>
      <xdr:spPr>
        <a:xfrm>
          <a:off x="0" y="25336500"/>
          <a:ext cx="10542858" cy="400000"/>
        </a:xfrm>
        <a:prstGeom prst="rect">
          <a:avLst/>
        </a:prstGeom>
      </xdr:spPr>
    </xdr:pic>
    <xdr:clientData/>
  </xdr:twoCellAnchor>
  <xdr:twoCellAnchor editAs="oneCell">
    <xdr:from>
      <xdr:col>0</xdr:col>
      <xdr:colOff>0</xdr:colOff>
      <xdr:row>138</xdr:row>
      <xdr:rowOff>0</xdr:rowOff>
    </xdr:from>
    <xdr:to>
      <xdr:col>11</xdr:col>
      <xdr:colOff>82709</xdr:colOff>
      <xdr:row>210</xdr:row>
      <xdr:rowOff>45906</xdr:rowOff>
    </xdr:to>
    <xdr:pic>
      <xdr:nvPicPr>
        <xdr:cNvPr id="6" name="Picture 5"/>
        <xdr:cNvPicPr>
          <a:picLocks noChangeAspect="1"/>
        </xdr:cNvPicPr>
      </xdr:nvPicPr>
      <xdr:blipFill>
        <a:blip xmlns:r="http://schemas.openxmlformats.org/officeDocument/2006/relationships" r:embed="rId5"/>
        <a:stretch>
          <a:fillRect/>
        </a:stretch>
      </xdr:blipFill>
      <xdr:spPr>
        <a:xfrm>
          <a:off x="0" y="26289000"/>
          <a:ext cx="7561905" cy="137619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9</xdr:col>
      <xdr:colOff>175847</xdr:colOff>
      <xdr:row>21</xdr:row>
      <xdr:rowOff>36636</xdr:rowOff>
    </xdr:from>
    <xdr:to>
      <xdr:col>17</xdr:col>
      <xdr:colOff>547197</xdr:colOff>
      <xdr:row>39</xdr:row>
      <xdr:rowOff>93786</xdr:rowOff>
    </xdr:to>
    <xdr:pic>
      <xdr:nvPicPr>
        <xdr:cNvPr id="2" name="Picture 1"/>
        <xdr:cNvPicPr>
          <a:picLocks noChangeAspect="1"/>
        </xdr:cNvPicPr>
      </xdr:nvPicPr>
      <xdr:blipFill>
        <a:blip xmlns:r="http://schemas.openxmlformats.org/officeDocument/2006/relationships" r:embed="rId1"/>
        <a:stretch>
          <a:fillRect/>
        </a:stretch>
      </xdr:blipFill>
      <xdr:spPr>
        <a:xfrm>
          <a:off x="4432789" y="3275136"/>
          <a:ext cx="5236427" cy="3486150"/>
        </a:xfrm>
        <a:prstGeom prst="rect">
          <a:avLst/>
        </a:prstGeom>
      </xdr:spPr>
    </xdr:pic>
    <xdr:clientData/>
  </xdr:twoCellAnchor>
  <xdr:twoCellAnchor editAs="oneCell">
    <xdr:from>
      <xdr:col>18</xdr:col>
      <xdr:colOff>175847</xdr:colOff>
      <xdr:row>21</xdr:row>
      <xdr:rowOff>36636</xdr:rowOff>
    </xdr:from>
    <xdr:to>
      <xdr:col>24</xdr:col>
      <xdr:colOff>523715</xdr:colOff>
      <xdr:row>40</xdr:row>
      <xdr:rowOff>49082</xdr:rowOff>
    </xdr:to>
    <xdr:pic>
      <xdr:nvPicPr>
        <xdr:cNvPr id="3" name="Picture 2"/>
        <xdr:cNvPicPr>
          <a:picLocks noChangeAspect="1"/>
        </xdr:cNvPicPr>
      </xdr:nvPicPr>
      <xdr:blipFill>
        <a:blip xmlns:r="http://schemas.openxmlformats.org/officeDocument/2006/relationships" r:embed="rId2"/>
        <a:stretch>
          <a:fillRect/>
        </a:stretch>
      </xdr:blipFill>
      <xdr:spPr>
        <a:xfrm>
          <a:off x="9906001" y="3275136"/>
          <a:ext cx="3996676" cy="3631946"/>
        </a:xfrm>
        <a:prstGeom prst="rect">
          <a:avLst/>
        </a:prstGeom>
      </xdr:spPr>
    </xdr:pic>
    <xdr:clientData/>
  </xdr:twoCellAnchor>
  <xdr:twoCellAnchor editAs="oneCell">
    <xdr:from>
      <xdr:col>0</xdr:col>
      <xdr:colOff>0</xdr:colOff>
      <xdr:row>21</xdr:row>
      <xdr:rowOff>21980</xdr:rowOff>
    </xdr:from>
    <xdr:to>
      <xdr:col>7</xdr:col>
      <xdr:colOff>80596</xdr:colOff>
      <xdr:row>40</xdr:row>
      <xdr:rowOff>101271</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3260480"/>
          <a:ext cx="4337538" cy="3698791"/>
        </a:xfrm>
        <a:prstGeom prst="rect">
          <a:avLst/>
        </a:prstGeom>
      </xdr:spPr>
    </xdr:pic>
    <xdr:clientData/>
  </xdr:twoCellAnchor>
  <xdr:twoCellAnchor editAs="oneCell">
    <xdr:from>
      <xdr:col>24</xdr:col>
      <xdr:colOff>578827</xdr:colOff>
      <xdr:row>20</xdr:row>
      <xdr:rowOff>175845</xdr:rowOff>
    </xdr:from>
    <xdr:to>
      <xdr:col>36</xdr:col>
      <xdr:colOff>15032</xdr:colOff>
      <xdr:row>40</xdr:row>
      <xdr:rowOff>102576</xdr:rowOff>
    </xdr:to>
    <xdr:pic>
      <xdr:nvPicPr>
        <xdr:cNvPr id="5" name="Picture 4"/>
        <xdr:cNvPicPr>
          <a:picLocks noChangeAspect="1"/>
        </xdr:cNvPicPr>
      </xdr:nvPicPr>
      <xdr:blipFill>
        <a:blip xmlns:r="http://schemas.openxmlformats.org/officeDocument/2006/relationships" r:embed="rId4"/>
        <a:stretch>
          <a:fillRect/>
        </a:stretch>
      </xdr:blipFill>
      <xdr:spPr>
        <a:xfrm>
          <a:off x="13957789" y="3223845"/>
          <a:ext cx="6733820" cy="3736731"/>
        </a:xfrm>
        <a:prstGeom prst="rect">
          <a:avLst/>
        </a:prstGeom>
      </xdr:spPr>
    </xdr:pic>
    <xdr:clientData/>
  </xdr:twoCellAnchor>
  <xdr:twoCellAnchor editAs="oneCell">
    <xdr:from>
      <xdr:col>0</xdr:col>
      <xdr:colOff>0</xdr:colOff>
      <xdr:row>42</xdr:row>
      <xdr:rowOff>81551</xdr:rowOff>
    </xdr:from>
    <xdr:to>
      <xdr:col>7</xdr:col>
      <xdr:colOff>65550</xdr:colOff>
      <xdr:row>63</xdr:row>
      <xdr:rowOff>37590</xdr:rowOff>
    </xdr:to>
    <xdr:pic>
      <xdr:nvPicPr>
        <xdr:cNvPr id="6" name="Picture 5"/>
        <xdr:cNvPicPr>
          <a:picLocks noChangeAspect="1"/>
        </xdr:cNvPicPr>
      </xdr:nvPicPr>
      <xdr:blipFill>
        <a:blip xmlns:r="http://schemas.openxmlformats.org/officeDocument/2006/relationships" r:embed="rId5"/>
        <a:stretch>
          <a:fillRect/>
        </a:stretch>
      </xdr:blipFill>
      <xdr:spPr>
        <a:xfrm>
          <a:off x="0" y="7511051"/>
          <a:ext cx="4355941" cy="3956539"/>
        </a:xfrm>
        <a:prstGeom prst="rect">
          <a:avLst/>
        </a:prstGeom>
      </xdr:spPr>
    </xdr:pic>
    <xdr:clientData/>
  </xdr:twoCellAnchor>
  <xdr:twoCellAnchor editAs="oneCell">
    <xdr:from>
      <xdr:col>9</xdr:col>
      <xdr:colOff>430697</xdr:colOff>
      <xdr:row>42</xdr:row>
      <xdr:rowOff>82825</xdr:rowOff>
    </xdr:from>
    <xdr:to>
      <xdr:col>17</xdr:col>
      <xdr:colOff>371491</xdr:colOff>
      <xdr:row>71</xdr:row>
      <xdr:rowOff>134780</xdr:rowOff>
    </xdr:to>
    <xdr:pic>
      <xdr:nvPicPr>
        <xdr:cNvPr id="7" name="Picture 6"/>
        <xdr:cNvPicPr>
          <a:picLocks noChangeAspect="1"/>
        </xdr:cNvPicPr>
      </xdr:nvPicPr>
      <xdr:blipFill>
        <a:blip xmlns:r="http://schemas.openxmlformats.org/officeDocument/2006/relationships" r:embed="rId6"/>
        <a:stretch>
          <a:fillRect/>
        </a:stretch>
      </xdr:blipFill>
      <xdr:spPr>
        <a:xfrm>
          <a:off x="4721088" y="7512325"/>
          <a:ext cx="4844099" cy="5576455"/>
        </a:xfrm>
        <a:prstGeom prst="rect">
          <a:avLst/>
        </a:prstGeom>
      </xdr:spPr>
    </xdr:pic>
    <xdr:clientData/>
  </xdr:twoCellAnchor>
  <xdr:twoCellAnchor editAs="oneCell">
    <xdr:from>
      <xdr:col>17</xdr:col>
      <xdr:colOff>530087</xdr:colOff>
      <xdr:row>42</xdr:row>
      <xdr:rowOff>107674</xdr:rowOff>
    </xdr:from>
    <xdr:to>
      <xdr:col>28</xdr:col>
      <xdr:colOff>178919</xdr:colOff>
      <xdr:row>64</xdr:row>
      <xdr:rowOff>56029</xdr:rowOff>
    </xdr:to>
    <xdr:pic>
      <xdr:nvPicPr>
        <xdr:cNvPr id="8" name="Picture 7"/>
        <xdr:cNvPicPr>
          <a:picLocks noChangeAspect="1"/>
        </xdr:cNvPicPr>
      </xdr:nvPicPr>
      <xdr:blipFill>
        <a:blip xmlns:r="http://schemas.openxmlformats.org/officeDocument/2006/relationships" r:embed="rId7"/>
        <a:stretch>
          <a:fillRect/>
        </a:stretch>
      </xdr:blipFill>
      <xdr:spPr>
        <a:xfrm>
          <a:off x="9606852" y="7537174"/>
          <a:ext cx="6305126" cy="413935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304077</xdr:colOff>
      <xdr:row>26</xdr:row>
      <xdr:rowOff>47000</xdr:rowOff>
    </xdr:to>
    <xdr:pic>
      <xdr:nvPicPr>
        <xdr:cNvPr id="3" name="Picture 2"/>
        <xdr:cNvPicPr>
          <a:picLocks noChangeAspect="1"/>
        </xdr:cNvPicPr>
      </xdr:nvPicPr>
      <xdr:blipFill>
        <a:blip xmlns:r="http://schemas.openxmlformats.org/officeDocument/2006/relationships" r:embed="rId1"/>
        <a:stretch>
          <a:fillRect/>
        </a:stretch>
      </xdr:blipFill>
      <xdr:spPr>
        <a:xfrm>
          <a:off x="0" y="0"/>
          <a:ext cx="5790477" cy="50000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0</xdr:colOff>
      <xdr:row>1</xdr:row>
      <xdr:rowOff>0</xdr:rowOff>
    </xdr:from>
    <xdr:to>
      <xdr:col>11</xdr:col>
      <xdr:colOff>304800</xdr:colOff>
      <xdr:row>15</xdr:row>
      <xdr:rowOff>76200</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Pressure%20Profile%20in%20Nozzl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_static vs. Axial Length"/>
      <sheetName val="Area Mach Relation"/>
      <sheetName val="Sheet1"/>
      <sheetName val="F-! Engine Details"/>
    </sheetNames>
    <sheetDataSet>
      <sheetData sheetId="0" refreshError="1"/>
      <sheetData sheetId="1">
        <row r="2">
          <cell r="B2">
            <v>1.2</v>
          </cell>
        </row>
        <row r="6">
          <cell r="B6">
            <v>0</v>
          </cell>
          <cell r="C6">
            <v>0</v>
          </cell>
        </row>
        <row r="7">
          <cell r="B7">
            <v>0.01</v>
          </cell>
          <cell r="C7">
            <v>1.6890242396431387E-2</v>
          </cell>
        </row>
        <row r="8">
          <cell r="B8">
            <v>1.035E-2</v>
          </cell>
          <cell r="C8">
            <v>1.7481332399947053E-2</v>
          </cell>
        </row>
        <row r="9">
          <cell r="B9">
            <v>1.071225E-2</v>
          </cell>
          <cell r="C9">
            <v>1.8093103108910602E-2</v>
          </cell>
        </row>
        <row r="10">
          <cell r="B10">
            <v>1.1087178749999999E-2</v>
          </cell>
          <cell r="C10">
            <v>1.872627753871179E-2</v>
          </cell>
        </row>
        <row r="11">
          <cell r="B11">
            <v>1.1475230006249998E-2</v>
          </cell>
          <cell r="C11">
            <v>1.9381603922306357E-2</v>
          </cell>
        </row>
        <row r="12">
          <cell r="B12">
            <v>1.1876863056468748E-2</v>
          </cell>
          <cell r="C12">
            <v>2.0059856583268997E-2</v>
          </cell>
        </row>
        <row r="13">
          <cell r="B13">
            <v>1.2292553263445152E-2</v>
          </cell>
          <cell r="C13">
            <v>2.0761836838364203E-2</v>
          </cell>
        </row>
        <row r="14">
          <cell r="B14">
            <v>1.2722792627665732E-2</v>
          </cell>
          <cell r="C14">
            <v>2.1488373930555093E-2</v>
          </cell>
        </row>
        <row r="15">
          <cell r="B15">
            <v>1.3168090369634032E-2</v>
          </cell>
          <cell r="C15">
            <v>2.2240325993390295E-2</v>
          </cell>
        </row>
        <row r="16">
          <cell r="B16">
            <v>1.3628973532571222E-2</v>
          </cell>
          <cell r="C16">
            <v>2.3018581047728696E-2</v>
          </cell>
        </row>
        <row r="17">
          <cell r="B17">
            <v>1.4105987606211214E-2</v>
          </cell>
          <cell r="C17">
            <v>2.3824058031779994E-2</v>
          </cell>
        </row>
        <row r="18">
          <cell r="B18">
            <v>1.4599697172428604E-2</v>
          </cell>
          <cell r="C18">
            <v>2.465770786545636E-2</v>
          </cell>
        </row>
        <row r="19">
          <cell r="B19">
            <v>1.5110686573463605E-2</v>
          </cell>
          <cell r="C19">
            <v>2.5520514550047415E-2</v>
          </cell>
        </row>
        <row r="20">
          <cell r="B20">
            <v>1.563956060353483E-2</v>
          </cell>
          <cell r="C20">
            <v>2.6413496304245471E-2</v>
          </cell>
        </row>
        <row r="21">
          <cell r="B21">
            <v>1.6186945224658546E-2</v>
          </cell>
          <cell r="C21">
            <v>2.7337706737560533E-2</v>
          </cell>
        </row>
        <row r="22">
          <cell r="B22">
            <v>1.6753488307521595E-2</v>
          </cell>
          <cell r="C22">
            <v>2.8294236062176986E-2</v>
          </cell>
        </row>
        <row r="23">
          <cell r="B23">
            <v>1.7339860398284852E-2</v>
          </cell>
          <cell r="C23">
            <v>2.928421234431141E-2</v>
          </cell>
        </row>
        <row r="24">
          <cell r="B24">
            <v>1.794675551222482E-2</v>
          </cell>
          <cell r="C24">
            <v>3.030880279613846E-2</v>
          </cell>
        </row>
        <row r="25">
          <cell r="B25">
            <v>1.8574891955152686E-2</v>
          </cell>
          <cell r="C25">
            <v>3.1369215109353421E-2</v>
          </cell>
        </row>
        <row r="26">
          <cell r="B26">
            <v>1.9225013173583029E-2</v>
          </cell>
          <cell r="C26">
            <v>3.2466698831440891E-2</v>
          </cell>
        </row>
        <row r="27">
          <cell r="B27">
            <v>1.9897888634658432E-2</v>
          </cell>
          <cell r="C27">
            <v>3.360254678571279E-2</v>
          </cell>
        </row>
        <row r="28">
          <cell r="B28">
            <v>2.0594314736871476E-2</v>
          </cell>
          <cell r="C28">
            <v>3.4778096536170984E-2</v>
          </cell>
        </row>
        <row r="29">
          <cell r="B29">
            <v>2.1315115752661977E-2</v>
          </cell>
          <cell r="C29">
            <v>3.5994731898233795E-2</v>
          </cell>
        </row>
        <row r="30">
          <cell r="B30">
            <v>2.2061144804005145E-2</v>
          </cell>
          <cell r="C30">
            <v>3.7253884496345459E-2</v>
          </cell>
        </row>
        <row r="31">
          <cell r="B31">
            <v>2.2833284872145324E-2</v>
          </cell>
          <cell r="C31">
            <v>3.8557035369459182E-2</v>
          </cell>
        </row>
        <row r="32">
          <cell r="B32">
            <v>2.3632449842670409E-2</v>
          </cell>
          <cell r="C32">
            <v>3.9905716625349877E-2</v>
          </cell>
        </row>
        <row r="33">
          <cell r="B33">
            <v>2.4459585587163872E-2</v>
          </cell>
          <cell r="C33">
            <v>4.1301513144666097E-2</v>
          </cell>
        </row>
        <row r="34">
          <cell r="B34">
            <v>2.5315671082714604E-2</v>
          </cell>
          <cell r="C34">
            <v>4.2746064335578808E-2</v>
          </cell>
        </row>
        <row r="35">
          <cell r="B35">
            <v>2.6201719570609613E-2</v>
          </cell>
          <cell r="C35">
            <v>4.4241065939816478E-2</v>
          </cell>
        </row>
        <row r="36">
          <cell r="B36">
            <v>2.7118779755580948E-2</v>
          </cell>
          <cell r="C36">
            <v>4.5788271890799551E-2</v>
          </cell>
        </row>
        <row r="37">
          <cell r="B37">
            <v>2.806793704702628E-2</v>
          </cell>
          <cell r="C37">
            <v>4.7389496224493767E-2</v>
          </cell>
        </row>
        <row r="38">
          <cell r="B38">
            <v>2.9050314843672199E-2</v>
          </cell>
          <cell r="C38">
            <v>4.9046615043493148E-2</v>
          </cell>
        </row>
        <row r="39">
          <cell r="B39">
            <v>3.0067075863200725E-2</v>
          </cell>
          <cell r="C39">
            <v>5.0761568534719748E-2</v>
          </cell>
        </row>
        <row r="40">
          <cell r="B40">
            <v>3.1119423518412747E-2</v>
          </cell>
          <cell r="C40">
            <v>5.253636304097719E-2</v>
          </cell>
        </row>
        <row r="41">
          <cell r="B41">
            <v>3.2208603341557188E-2</v>
          </cell>
          <cell r="C41">
            <v>5.4373073186431121E-2</v>
          </cell>
        </row>
        <row r="42">
          <cell r="B42">
            <v>3.3335904458511686E-2</v>
          </cell>
          <cell r="C42">
            <v>5.6273844055893446E-2</v>
          </cell>
        </row>
        <row r="43">
          <cell r="B43">
            <v>3.4502661114559595E-2</v>
          </cell>
          <cell r="C43">
            <v>5.8240893427568108E-2</v>
          </cell>
        </row>
        <row r="44">
          <cell r="B44">
            <v>3.5710254253569176E-2</v>
          </cell>
          <cell r="C44">
            <v>6.0276514058663654E-2</v>
          </cell>
        </row>
        <row r="45">
          <cell r="B45">
            <v>3.6960113152444095E-2</v>
          </cell>
          <cell r="C45">
            <v>6.2383076022992805E-2</v>
          </cell>
        </row>
        <row r="46">
          <cell r="B46">
            <v>3.8253717112779632E-2</v>
          </cell>
          <cell r="C46">
            <v>6.4563029099353436E-2</v>
          </cell>
        </row>
        <row r="47">
          <cell r="B47">
            <v>3.9592597211726914E-2</v>
          </cell>
          <cell r="C47">
            <v>6.6818905209118984E-2</v>
          </cell>
        </row>
        <row r="48">
          <cell r="B48">
            <v>4.0978338114137355E-2</v>
          </cell>
          <cell r="C48">
            <v>6.9153320901052584E-2</v>
          </cell>
        </row>
        <row r="49">
          <cell r="B49">
            <v>4.2412579948132162E-2</v>
          </cell>
          <cell r="C49">
            <v>7.1568979880889741E-2</v>
          </cell>
        </row>
        <row r="50">
          <cell r="B50">
            <v>4.3897020246316781E-2</v>
          </cell>
          <cell r="C50">
            <v>7.406867558271131E-2</v>
          </cell>
        </row>
        <row r="51">
          <cell r="B51">
            <v>4.5433415954937863E-2</v>
          </cell>
          <cell r="C51">
            <v>7.6655293778534819E-2</v>
          </cell>
        </row>
        <row r="52">
          <cell r="B52">
            <v>4.7023585513360687E-2</v>
          </cell>
          <cell r="C52">
            <v>7.9331815221891852E-2</v>
          </cell>
        </row>
        <row r="53">
          <cell r="B53">
            <v>4.8669411006328309E-2</v>
          </cell>
          <cell r="C53">
            <v>8.2101318320414007E-2</v>
          </cell>
        </row>
        <row r="54">
          <cell r="B54">
            <v>5.0372840391549795E-2</v>
          </cell>
          <cell r="C54">
            <v>8.4966981831619798E-2</v>
          </cell>
        </row>
        <row r="55">
          <cell r="B55">
            <v>5.2135889805254035E-2</v>
          </cell>
          <cell r="C55">
            <v>8.7932087575163326E-2</v>
          </cell>
        </row>
        <row r="56">
          <cell r="B56">
            <v>5.396064594843792E-2</v>
          </cell>
          <cell r="C56">
            <v>9.1000023153770371E-2</v>
          </cell>
        </row>
        <row r="57">
          <cell r="B57">
            <v>5.584926855663324E-2</v>
          </cell>
          <cell r="C57">
            <v>9.417428467392415E-2</v>
          </cell>
        </row>
        <row r="58">
          <cell r="B58">
            <v>5.7803992956115401E-2</v>
          </cell>
          <cell r="C58">
            <v>9.7458479456075331E-2</v>
          </cell>
        </row>
        <row r="59">
          <cell r="B59">
            <v>5.9827132709579435E-2</v>
          </cell>
          <cell r="C59">
            <v>0.10085632872271048</v>
          </cell>
        </row>
        <row r="60">
          <cell r="B60">
            <v>6.1921082354414708E-2</v>
          </cell>
          <cell r="C60">
            <v>0.1043716702510127</v>
          </cell>
        </row>
        <row r="61">
          <cell r="B61">
            <v>6.4088320236819221E-2</v>
          </cell>
          <cell r="C61">
            <v>0.10800846097506848</v>
          </cell>
        </row>
        <row r="62">
          <cell r="B62">
            <v>6.6331411445107888E-2</v>
          </cell>
          <cell r="C62">
            <v>0.11177077952059923</v>
          </cell>
        </row>
        <row r="63">
          <cell r="B63">
            <v>6.865301084568666E-2</v>
          </cell>
          <cell r="C63">
            <v>0.11566282865299791</v>
          </cell>
        </row>
        <row r="64">
          <cell r="B64">
            <v>7.1055866225285688E-2</v>
          </cell>
          <cell r="C64">
            <v>0.11968893761702286</v>
          </cell>
        </row>
        <row r="65">
          <cell r="B65">
            <v>7.3542821543170683E-2</v>
          </cell>
          <cell r="C65">
            <v>0.12385356434379712</v>
          </cell>
        </row>
        <row r="66">
          <cell r="B66">
            <v>7.6116820297181656E-2</v>
          </cell>
          <cell r="C66">
            <v>0.12816129749778127</v>
          </cell>
        </row>
        <row r="67">
          <cell r="B67">
            <v>7.8780909007583014E-2</v>
          </cell>
          <cell r="C67">
            <v>0.13261685833307627</v>
          </cell>
        </row>
        <row r="68">
          <cell r="B68">
            <v>8.1538240822848412E-2</v>
          </cell>
          <cell r="C68">
            <v>0.13722510232476506</v>
          </cell>
        </row>
        <row r="69">
          <cell r="B69">
            <v>8.43920792516481E-2</v>
          </cell>
          <cell r="C69">
            <v>0.14199102053696155</v>
          </cell>
        </row>
        <row r="70">
          <cell r="B70">
            <v>8.7345802025455777E-2</v>
          </cell>
          <cell r="C70">
            <v>0.14691974068478011</v>
          </cell>
        </row>
        <row r="71">
          <cell r="B71">
            <v>9.0402905096346728E-2</v>
          </cell>
          <cell r="C71">
            <v>0.15201652784252981</v>
          </cell>
        </row>
        <row r="72">
          <cell r="B72">
            <v>9.3567006774718853E-2</v>
          </cell>
          <cell r="C72">
            <v>0.1572867847450192</v>
          </cell>
        </row>
        <row r="73">
          <cell r="B73">
            <v>9.6841852011834012E-2</v>
          </cell>
          <cell r="C73">
            <v>0.16273605162290361</v>
          </cell>
        </row>
        <row r="74">
          <cell r="B74">
            <v>0.10023131683224819</v>
          </cell>
          <cell r="C74">
            <v>0.16837000550645337</v>
          </cell>
        </row>
        <row r="75">
          <cell r="B75">
            <v>0.10373941292137687</v>
          </cell>
          <cell r="C75">
            <v>0.17419445892492288</v>
          </cell>
        </row>
        <row r="76">
          <cell r="B76">
            <v>0.10737029237362505</v>
          </cell>
          <cell r="C76">
            <v>0.18021535792080526</v>
          </cell>
        </row>
        <row r="77">
          <cell r="B77">
            <v>0.11112825260670192</v>
          </cell>
          <cell r="C77">
            <v>0.18643877928960181</v>
          </cell>
        </row>
        <row r="78">
          <cell r="B78">
            <v>0.11501774144793649</v>
          </cell>
          <cell r="C78">
            <v>0.19287092694626015</v>
          </cell>
        </row>
        <row r="79">
          <cell r="B79">
            <v>0.11904336239861425</v>
          </cell>
          <cell r="C79">
            <v>0.19951812730908286</v>
          </cell>
        </row>
        <row r="80">
          <cell r="B80">
            <v>0.12320988008256574</v>
          </cell>
          <cell r="C80">
            <v>0.20638682358059934</v>
          </cell>
        </row>
        <row r="81">
          <cell r="B81">
            <v>0.12752222588545553</v>
          </cell>
          <cell r="C81">
            <v>0.21348356879258565</v>
          </cell>
        </row>
        <row r="82">
          <cell r="B82">
            <v>0.13198550379144647</v>
          </cell>
          <cell r="C82">
            <v>0.22081501746900661</v>
          </cell>
        </row>
        <row r="83">
          <cell r="B83">
            <v>0.13660499642414708</v>
          </cell>
          <cell r="C83">
            <v>0.22838791574610967</v>
          </cell>
        </row>
        <row r="84">
          <cell r="B84">
            <v>0.14138617129899222</v>
          </cell>
          <cell r="C84">
            <v>0.23620908977313682</v>
          </cell>
        </row>
        <row r="85">
          <cell r="B85">
            <v>0.14633468729445695</v>
          </cell>
          <cell r="C85">
            <v>0.24428543220006574</v>
          </cell>
        </row>
        <row r="86">
          <cell r="B86">
            <v>0.15145640134976293</v>
          </cell>
          <cell r="C86">
            <v>0.25262388654041701</v>
          </cell>
        </row>
        <row r="87">
          <cell r="B87">
            <v>0.15675737539700463</v>
          </cell>
          <cell r="C87">
            <v>0.26123142917738862</v>
          </cell>
        </row>
        <row r="88">
          <cell r="B88">
            <v>0.16224388353589977</v>
          </cell>
          <cell r="C88">
            <v>0.2701150487603885</v>
          </cell>
        </row>
        <row r="89">
          <cell r="B89">
            <v>0.16792241945965625</v>
          </cell>
          <cell r="C89">
            <v>0.27928172271638141</v>
          </cell>
        </row>
        <row r="90">
          <cell r="B90">
            <v>0.17379970414074419</v>
          </cell>
          <cell r="C90">
            <v>0.28873839057638262</v>
          </cell>
        </row>
        <row r="91">
          <cell r="B91">
            <v>0.17988269378567023</v>
          </cell>
          <cell r="C91">
            <v>0.29849192379188566</v>
          </cell>
        </row>
        <row r="92">
          <cell r="B92">
            <v>0.18617858806816867</v>
          </cell>
          <cell r="C92">
            <v>0.3085490916891071</v>
          </cell>
        </row>
        <row r="93">
          <cell r="B93">
            <v>0.19269483865055456</v>
          </cell>
          <cell r="C93">
            <v>0.31891652318074509</v>
          </cell>
        </row>
        <row r="94">
          <cell r="B94">
            <v>0.19943915800332396</v>
          </cell>
          <cell r="C94">
            <v>0.32960066382558978</v>
          </cell>
        </row>
        <row r="95">
          <cell r="B95">
            <v>0.20641952853344028</v>
          </cell>
          <cell r="C95">
            <v>0.34060772779607479</v>
          </cell>
        </row>
        <row r="96">
          <cell r="B96">
            <v>0.21364421203211068</v>
          </cell>
          <cell r="C96">
            <v>0.35194364428289415</v>
          </cell>
        </row>
        <row r="97">
          <cell r="B97">
            <v>0.22112175945323453</v>
          </cell>
          <cell r="C97">
            <v>0.36361399783460652</v>
          </cell>
        </row>
        <row r="98">
          <cell r="B98">
            <v>0.22886102103409772</v>
          </cell>
          <cell r="C98">
            <v>0.37562396209906868</v>
          </cell>
        </row>
        <row r="99">
          <cell r="B99">
            <v>0.23687115677029114</v>
          </cell>
          <cell r="C99">
            <v>0.38797822640329621</v>
          </cell>
        </row>
        <row r="100">
          <cell r="B100">
            <v>0.24516164725725131</v>
          </cell>
          <cell r="C100">
            <v>0.40068091457958049</v>
          </cell>
        </row>
        <row r="101">
          <cell r="B101">
            <v>0.2537423049112551</v>
          </cell>
          <cell r="C101">
            <v>0.41373549541942534</v>
          </cell>
        </row>
        <row r="102">
          <cell r="B102">
            <v>0.26262328558314901</v>
          </cell>
          <cell r="C102">
            <v>0.42714468411413886</v>
          </cell>
        </row>
        <row r="103">
          <cell r="B103">
            <v>0.27181510057855923</v>
          </cell>
          <cell r="C103">
            <v>0.44091033402318208</v>
          </cell>
        </row>
        <row r="104">
          <cell r="B104">
            <v>0.28132862909880879</v>
          </cell>
          <cell r="C104">
            <v>0.45503331810019476</v>
          </cell>
        </row>
        <row r="105">
          <cell r="B105">
            <v>0.29117513111726706</v>
          </cell>
          <cell r="C105">
            <v>0.46951339930400837</v>
          </cell>
        </row>
        <row r="106">
          <cell r="B106">
            <v>0.3013662607063714</v>
          </cell>
          <cell r="C106">
            <v>0.48434908933017073</v>
          </cell>
        </row>
        <row r="107">
          <cell r="B107">
            <v>0.31191407983109437</v>
          </cell>
          <cell r="C107">
            <v>0.49953749502028111</v>
          </cell>
        </row>
        <row r="108">
          <cell r="B108">
            <v>0.32283107262518262</v>
          </cell>
          <cell r="C108">
            <v>0.51507415184488525</v>
          </cell>
        </row>
        <row r="109">
          <cell r="B109">
            <v>0.33413016016706398</v>
          </cell>
          <cell r="C109">
            <v>0.53095284391445507</v>
          </cell>
        </row>
        <row r="110">
          <cell r="B110">
            <v>0.34582471577291118</v>
          </cell>
          <cell r="C110">
            <v>0.54716541005620711</v>
          </cell>
        </row>
        <row r="111">
          <cell r="B111">
            <v>0.35792858082496304</v>
          </cell>
          <cell r="C111">
            <v>0.56370153560693059</v>
          </cell>
        </row>
        <row r="112">
          <cell r="B112">
            <v>0.37045608115383671</v>
          </cell>
          <cell r="C112">
            <v>0.58054852971890425</v>
          </cell>
        </row>
        <row r="113">
          <cell r="B113">
            <v>0.38342204399422097</v>
          </cell>
          <cell r="C113">
            <v>0.59769108816326977</v>
          </cell>
        </row>
        <row r="114">
          <cell r="B114">
            <v>0.39684181553401865</v>
          </cell>
          <cell r="C114">
            <v>0.61511104184946097</v>
          </cell>
        </row>
        <row r="115">
          <cell r="B115">
            <v>0.41073127907770929</v>
          </cell>
          <cell r="C115">
            <v>0.63278709156744894</v>
          </cell>
        </row>
        <row r="116">
          <cell r="B116">
            <v>0.42510687384542906</v>
          </cell>
          <cell r="C116">
            <v>0.65069452980933595</v>
          </cell>
        </row>
        <row r="117">
          <cell r="B117">
            <v>0.43998561443001905</v>
          </cell>
          <cell r="C117">
            <v>0.66880495094607406</v>
          </cell>
        </row>
        <row r="118">
          <cell r="B118">
            <v>0.45538511093506967</v>
          </cell>
          <cell r="C118">
            <v>0.6870859515320249</v>
          </cell>
        </row>
        <row r="119">
          <cell r="B119">
            <v>0.4713235898177971</v>
          </cell>
          <cell r="C119">
            <v>0.70550082309280082</v>
          </cell>
        </row>
        <row r="120">
          <cell r="B120">
            <v>0.48781991546141995</v>
          </cell>
          <cell r="C120">
            <v>0.72400824042807743</v>
          </cell>
        </row>
        <row r="121">
          <cell r="B121">
            <v>0.50489361250256959</v>
          </cell>
          <cell r="C121">
            <v>0.74256194923774299</v>
          </cell>
        </row>
        <row r="122">
          <cell r="B122">
            <v>0.52256488894015951</v>
          </cell>
          <cell r="C122">
            <v>0.76111045776231168</v>
          </cell>
        </row>
        <row r="123">
          <cell r="B123">
            <v>0.54085466005306504</v>
          </cell>
          <cell r="C123">
            <v>0.77959673812030628</v>
          </cell>
        </row>
        <row r="124">
          <cell r="B124">
            <v>0.55978457315492225</v>
          </cell>
          <cell r="C124">
            <v>0.7979579441265694</v>
          </cell>
        </row>
        <row r="125">
          <cell r="B125">
            <v>0.57937703321534451</v>
          </cell>
          <cell r="C125">
            <v>0.81612515358228155</v>
          </cell>
        </row>
        <row r="126">
          <cell r="B126">
            <v>0.59965522937788152</v>
          </cell>
          <cell r="C126">
            <v>0.83402314433059832</v>
          </cell>
        </row>
        <row r="127">
          <cell r="B127">
            <v>0.62064316240610728</v>
          </cell>
          <cell r="C127">
            <v>0.85157021475494543</v>
          </cell>
        </row>
        <row r="128">
          <cell r="B128">
            <v>0.642365673090321</v>
          </cell>
          <cell r="C128">
            <v>0.86867806083547561</v>
          </cell>
        </row>
        <row r="129">
          <cell r="B129">
            <v>0.66484847164848215</v>
          </cell>
          <cell r="C129">
            <v>0.88525172333764091</v>
          </cell>
        </row>
        <row r="130">
          <cell r="B130">
            <v>0.68811816815617899</v>
          </cell>
          <cell r="C130">
            <v>0.90118962013805692</v>
          </cell>
        </row>
        <row r="131">
          <cell r="B131">
            <v>0.7122023040416452</v>
          </cell>
          <cell r="C131">
            <v>0.91638368003492965</v>
          </cell>
        </row>
        <row r="132">
          <cell r="B132">
            <v>0.73712938468310274</v>
          </cell>
          <cell r="C132">
            <v>0.93071959556603456</v>
          </cell>
        </row>
        <row r="133">
          <cell r="B133">
            <v>0.76292891314701128</v>
          </cell>
          <cell r="C133">
            <v>0.94407721327139182</v>
          </cell>
        </row>
        <row r="134">
          <cell r="B134">
            <v>0.78963142510715656</v>
          </cell>
          <cell r="C134">
            <v>0.95633108037757641</v>
          </cell>
        </row>
        <row r="135">
          <cell r="B135">
            <v>0.81726852498590696</v>
          </cell>
          <cell r="C135">
            <v>0.96735116691449552</v>
          </cell>
        </row>
        <row r="136">
          <cell r="B136">
            <v>0.84587292336041364</v>
          </cell>
          <cell r="C136">
            <v>0.97700378165559809</v>
          </cell>
        </row>
        <row r="137">
          <cell r="B137">
            <v>0.87547847567802806</v>
          </cell>
          <cell r="C137">
            <v>0.98515269883655987</v>
          </cell>
        </row>
        <row r="138">
          <cell r="B138">
            <v>0.90612022232675893</v>
          </cell>
          <cell r="C138">
            <v>0.99166051018477464</v>
          </cell>
        </row>
        <row r="139">
          <cell r="B139">
            <v>0.93783443010819545</v>
          </cell>
          <cell r="C139">
            <v>0.99639021321028354</v>
          </cell>
        </row>
        <row r="140">
          <cell r="B140">
            <v>0.97065863516198225</v>
          </cell>
          <cell r="C140">
            <v>0.99920704180561204</v>
          </cell>
        </row>
        <row r="141">
          <cell r="B141">
            <v>1</v>
          </cell>
          <cell r="C141">
            <v>1</v>
          </cell>
        </row>
        <row r="142">
          <cell r="B142">
            <v>1.0046316873926515</v>
          </cell>
          <cell r="C142">
            <v>0.99998053883843141</v>
          </cell>
        </row>
        <row r="143">
          <cell r="B143">
            <v>1.0397937964513941</v>
          </cell>
          <cell r="C143">
            <v>0.99858686249903328</v>
          </cell>
        </row>
        <row r="144">
          <cell r="B144">
            <v>1.0761865793271927</v>
          </cell>
          <cell r="C144">
            <v>0.99491130864839794</v>
          </cell>
        </row>
        <row r="145">
          <cell r="B145">
            <v>1.1138531096036444</v>
          </cell>
          <cell r="C145">
            <v>0.98885102035127981</v>
          </cell>
        </row>
        <row r="146">
          <cell r="B146">
            <v>1.1528379684397718</v>
          </cell>
          <cell r="C146">
            <v>0.9803178433316786</v>
          </cell>
        </row>
        <row r="147">
          <cell r="B147">
            <v>1.1931872973351638</v>
          </cell>
          <cell r="C147">
            <v>0.96924127254946646</v>
          </cell>
        </row>
        <row r="148">
          <cell r="B148">
            <v>1.2349488527418944</v>
          </cell>
          <cell r="C148">
            <v>0.95557142091730951</v>
          </cell>
        </row>
        <row r="149">
          <cell r="B149">
            <v>1.2781720625878605</v>
          </cell>
          <cell r="C149">
            <v>0.93928192697874713</v>
          </cell>
        </row>
        <row r="150">
          <cell r="B150">
            <v>1.3229080847784356</v>
          </cell>
          <cell r="C150">
            <v>0.92037270495074097</v>
          </cell>
        </row>
        <row r="151">
          <cell r="B151">
            <v>1.3692098677456808</v>
          </cell>
          <cell r="C151">
            <v>0.89887242886409935</v>
          </cell>
        </row>
        <row r="152">
          <cell r="B152">
            <v>1.4171322131167794</v>
          </cell>
          <cell r="C152">
            <v>0.87484063371940679</v>
          </cell>
        </row>
        <row r="153">
          <cell r="B153">
            <v>1.4667318405758665</v>
          </cell>
          <cell r="C153">
            <v>0.84836931180920938</v>
          </cell>
        </row>
        <row r="154">
          <cell r="B154">
            <v>1.5180674549960216</v>
          </cell>
          <cell r="C154">
            <v>0.81958388284676853</v>
          </cell>
        </row>
        <row r="155">
          <cell r="B155">
            <v>1.5711998159208822</v>
          </cell>
          <cell r="C155">
            <v>0.78864342340741811</v>
          </cell>
        </row>
        <row r="156">
          <cell r="B156">
            <v>1.6261918094781129</v>
          </cell>
          <cell r="C156">
            <v>0.75574005534014588</v>
          </cell>
        </row>
        <row r="157">
          <cell r="B157">
            <v>1.6831085228098468</v>
          </cell>
          <cell r="C157">
            <v>0.72109741480800837</v>
          </cell>
        </row>
        <row r="158">
          <cell r="B158">
            <v>1.7420173211081913</v>
          </cell>
          <cell r="C158">
            <v>0.68496815354555174</v>
          </cell>
        </row>
        <row r="159">
          <cell r="B159">
            <v>1.8029879273469778</v>
          </cell>
          <cell r="C159">
            <v>0.64763046124909274</v>
          </cell>
        </row>
        <row r="160">
          <cell r="B160">
            <v>1.8660925048041219</v>
          </cell>
          <cell r="C160">
            <v>0.60938364151038704</v>
          </cell>
        </row>
        <row r="161">
          <cell r="B161">
            <v>1.9314057424722659</v>
          </cell>
          <cell r="C161">
            <v>0.57054282139567303</v>
          </cell>
        </row>
        <row r="162">
          <cell r="B162">
            <v>1.9990049434587951</v>
          </cell>
          <cell r="C162">
            <v>0.53143292398573638</v>
          </cell>
        </row>
        <row r="163">
          <cell r="B163">
            <v>2.0689701164798526</v>
          </cell>
          <cell r="C163">
            <v>0.49238208067127076</v>
          </cell>
        </row>
        <row r="164">
          <cell r="B164">
            <v>2.1413840705566471</v>
          </cell>
          <cell r="C164">
            <v>0.45371470211372916</v>
          </cell>
        </row>
        <row r="165">
          <cell r="B165">
            <v>2.2163325130261295</v>
          </cell>
          <cell r="C165">
            <v>0.41574445983491864</v>
          </cell>
        </row>
        <row r="166">
          <cell r="B166">
            <v>2.2939041509820437</v>
          </cell>
          <cell r="C166">
            <v>0.37876745097574993</v>
          </cell>
        </row>
        <row r="167">
          <cell r="B167">
            <v>2.374190796266415</v>
          </cell>
          <cell r="C167">
            <v>0.34305582412779462</v>
          </cell>
        </row>
        <row r="168">
          <cell r="B168">
            <v>2.4572874741357396</v>
          </cell>
          <cell r="C168">
            <v>0.30885213259488575</v>
          </cell>
        </row>
        <row r="169">
          <cell r="B169">
            <v>2.5432925357304903</v>
          </cell>
          <cell r="C169">
            <v>0.27636465262836035</v>
          </cell>
        </row>
        <row r="170">
          <cell r="B170">
            <v>2.6323077744810575</v>
          </cell>
          <cell r="C170">
            <v>0.24576385925109576</v>
          </cell>
        </row>
        <row r="171">
          <cell r="B171">
            <v>2.7244385465878942</v>
          </cell>
          <cell r="C171">
            <v>0.21718019391519075</v>
          </cell>
        </row>
        <row r="172">
          <cell r="B172">
            <v>2.8197938957184703</v>
          </cell>
          <cell r="C172">
            <v>0.19070319044726006</v>
          </cell>
        </row>
        <row r="173">
          <cell r="B173">
            <v>2.9184866820686164</v>
          </cell>
          <cell r="C173">
            <v>0.16638195354662386</v>
          </cell>
        </row>
        <row r="174">
          <cell r="B174">
            <v>3.0206337159410177</v>
          </cell>
          <cell r="C174">
            <v>0.14422691305033045</v>
          </cell>
        </row>
        <row r="175">
          <cell r="B175">
            <v>3.126355895998953</v>
          </cell>
          <cell r="C175">
            <v>0.12421271274166074</v>
          </cell>
        </row>
        <row r="176">
          <cell r="B176">
            <v>3.2357783523589161</v>
          </cell>
          <cell r="C176">
            <v>0.10628203949482071</v>
          </cell>
        </row>
        <row r="177">
          <cell r="B177">
            <v>3.3490305946914778</v>
          </cell>
          <cell r="C177">
            <v>9.0350160713181263E-2</v>
          </cell>
        </row>
        <row r="178">
          <cell r="B178">
            <v>3.4662466655056794</v>
          </cell>
          <cell r="C178">
            <v>7.6309917518299727E-2</v>
          </cell>
        </row>
        <row r="179">
          <cell r="B179">
            <v>3.5875652987983777</v>
          </cell>
          <cell r="C179">
            <v>6.403691848605593E-2</v>
          </cell>
        </row>
        <row r="180">
          <cell r="B180">
            <v>3.7131300842563206</v>
          </cell>
          <cell r="C180">
            <v>5.3394692761459819E-2</v>
          </cell>
        </row>
        <row r="181">
          <cell r="B181">
            <v>3.8430896372052916</v>
          </cell>
          <cell r="C181">
            <v>4.4239589555490719E-2</v>
          </cell>
        </row>
        <row r="182">
          <cell r="B182">
            <v>3.9775977745074766</v>
          </cell>
          <cell r="C182">
            <v>3.6425249742750271E-2</v>
          </cell>
        </row>
        <row r="183">
          <cell r="B183">
            <v>4.116813696615238</v>
          </cell>
          <cell r="C183">
            <v>2.9806520383355791E-2</v>
          </cell>
        </row>
        <row r="184">
          <cell r="B184">
            <v>4.2609021759967707</v>
          </cell>
          <cell r="C184">
            <v>2.4242730260204987E-2</v>
          </cell>
        </row>
        <row r="185">
          <cell r="B185">
            <v>4.4100337521566573</v>
          </cell>
          <cell r="C185">
            <v>1.9600290096078377E-2</v>
          </cell>
        </row>
        <row r="186">
          <cell r="B186">
            <v>4.56438493348214</v>
          </cell>
          <cell r="C186">
            <v>1.5754621844902554E-2</v>
          </cell>
        </row>
        <row r="187">
          <cell r="B187">
            <v>4.7241384061540144</v>
          </cell>
          <cell r="C187">
            <v>1.2591455105619532E-2</v>
          </cell>
        </row>
        <row r="188">
          <cell r="B188">
            <v>4.8894832503694046</v>
          </cell>
          <cell r="C188">
            <v>1.0007554040926262E-2</v>
          </cell>
        </row>
        <row r="189">
          <cell r="B189">
            <v>5.0606151641323329</v>
          </cell>
          <cell r="C189">
            <v>7.9109548870708347E-3</v>
          </cell>
        </row>
        <row r="190">
          <cell r="B190">
            <v>5.2377366948769639</v>
          </cell>
          <cell r="C190">
            <v>6.2208026932363382E-3</v>
          </cell>
        </row>
        <row r="191">
          <cell r="B191">
            <v>5.4210574791976569</v>
          </cell>
          <cell r="C191">
            <v>4.8668773913806071E-3</v>
          </cell>
        </row>
        <row r="192">
          <cell r="B192">
            <v>5.6107944909695746</v>
          </cell>
          <cell r="C192">
            <v>3.7888950895206665E-3</v>
          </cell>
        </row>
        <row r="193">
          <cell r="B193">
            <v>5.8071722981535094</v>
          </cell>
          <cell r="C193">
            <v>2.9356621678118585E-3</v>
          </cell>
        </row>
        <row r="194">
          <cell r="B194">
            <v>6.0104233285888817</v>
          </cell>
          <cell r="C194">
            <v>2.2641488673571723E-3</v>
          </cell>
        </row>
        <row r="195">
          <cell r="B195">
            <v>6.2207881450894922</v>
          </cell>
          <cell r="C195">
            <v>1.7385369601200559E-3</v>
          </cell>
        </row>
        <row r="196">
          <cell r="B196">
            <v>6.4385157301676239</v>
          </cell>
          <cell r="C196">
            <v>1.3292838905869428E-3</v>
          </cell>
        </row>
        <row r="197">
          <cell r="B197">
            <v>6.6638637807234904</v>
          </cell>
          <cell r="C197">
            <v>1.0122343195665051E-3</v>
          </cell>
        </row>
        <row r="198">
          <cell r="B198">
            <v>6.8970990130488117</v>
          </cell>
          <cell r="C198">
            <v>7.677998320184344E-4</v>
          </cell>
        </row>
        <row r="199">
          <cell r="B199">
            <v>7.1384974785055197</v>
          </cell>
          <cell r="C199">
            <v>5.8021899876379613E-4</v>
          </cell>
        </row>
        <row r="200">
          <cell r="B200">
            <v>7.3883448902532125</v>
          </cell>
          <cell r="C200">
            <v>4.3690310678901468E-4</v>
          </cell>
        </row>
        <row r="201">
          <cell r="B201">
            <v>7.6469369614120746</v>
          </cell>
          <cell r="C201">
            <v>3.2786764224295741E-4</v>
          </cell>
        </row>
      </sheetData>
      <sheetData sheetId="2" refreshError="1"/>
      <sheetData sheetId="3"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upload.wikimedia.org/wikipedia/commons/1/1d/F-1_rocket_engine_at_KSC.jpg" TargetMode="External"/><Relationship Id="rId2" Type="http://schemas.openxmlformats.org/officeDocument/2006/relationships/hyperlink" Target="http://heroicrelics.org/info/f-1/f-1-thrust-chamber.html" TargetMode="External"/><Relationship Id="rId1" Type="http://schemas.openxmlformats.org/officeDocument/2006/relationships/hyperlink" Target="http://www.coastfab.com/uploads/4/1/4/3/41432063/nas1351_rev_10.pdf" TargetMode="Externa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www.scribd.com/doc/17098185/Coking" TargetMode="External"/><Relationship Id="rId1" Type="http://schemas.openxmlformats.org/officeDocument/2006/relationships/hyperlink" Target="http://www.lib.ucdavis.edu/dept/pse/resources/fulltext/MILHDBK5H.pdf" TargetMode="Externa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65"/>
  <sheetViews>
    <sheetView tabSelected="1" zoomScale="115" zoomScaleNormal="115" workbookViewId="0">
      <selection activeCell="G25" sqref="G25"/>
    </sheetView>
  </sheetViews>
  <sheetFormatPr defaultRowHeight="15" x14ac:dyDescent="0.25"/>
  <cols>
    <col min="1" max="1" width="20.28515625" customWidth="1"/>
  </cols>
  <sheetData>
    <row r="1" spans="1:5" x14ac:dyDescent="0.25">
      <c r="A1" s="6" t="s">
        <v>2</v>
      </c>
    </row>
    <row r="3" spans="1:5" x14ac:dyDescent="0.25">
      <c r="A3" s="8"/>
      <c r="B3" s="8" t="s">
        <v>3</v>
      </c>
      <c r="C3" s="8" t="s">
        <v>4</v>
      </c>
      <c r="D3" s="6" t="s">
        <v>8</v>
      </c>
    </row>
    <row r="4" spans="1:5" x14ac:dyDescent="0.25">
      <c r="A4" s="8" t="s">
        <v>62</v>
      </c>
      <c r="B4" s="1">
        <v>1618</v>
      </c>
      <c r="C4" s="3">
        <f>11*12+7</f>
        <v>139</v>
      </c>
      <c r="D4" t="s">
        <v>33</v>
      </c>
    </row>
    <row r="5" spans="1:5" x14ac:dyDescent="0.25">
      <c r="A5" s="8" t="s">
        <v>5</v>
      </c>
      <c r="B5" s="1">
        <v>1295</v>
      </c>
      <c r="C5" s="3">
        <f>B5/$B$4*$C$4</f>
        <v>111.25154511742893</v>
      </c>
      <c r="D5" t="s">
        <v>34</v>
      </c>
    </row>
    <row r="6" spans="1:5" x14ac:dyDescent="0.25">
      <c r="A6" s="8" t="s">
        <v>6</v>
      </c>
      <c r="B6" s="1">
        <v>1326</v>
      </c>
      <c r="C6" s="3">
        <f>B6/$B$4*$C$4</f>
        <v>113.91470951792336</v>
      </c>
      <c r="D6" t="s">
        <v>35</v>
      </c>
    </row>
    <row r="7" spans="1:5" x14ac:dyDescent="0.25">
      <c r="A7" s="8" t="s">
        <v>37</v>
      </c>
      <c r="B7" s="1">
        <v>6</v>
      </c>
      <c r="C7" s="3">
        <f>B7/$B$4*$C$4</f>
        <v>0.51545117428924603</v>
      </c>
      <c r="D7" t="s">
        <v>35</v>
      </c>
    </row>
    <row r="8" spans="1:5" x14ac:dyDescent="0.25">
      <c r="A8" s="8" t="s">
        <v>38</v>
      </c>
      <c r="B8" s="1">
        <v>20</v>
      </c>
      <c r="C8" s="3">
        <f>B8/$B$4*$C$4</f>
        <v>1.7181705809641532</v>
      </c>
      <c r="D8" t="s">
        <v>35</v>
      </c>
    </row>
    <row r="9" spans="1:5" x14ac:dyDescent="0.25">
      <c r="A9" s="8" t="s">
        <v>7</v>
      </c>
      <c r="B9" s="1">
        <v>5.5</v>
      </c>
      <c r="C9" s="4">
        <f>B9/$B$4*$C$4</f>
        <v>0.47249690976514214</v>
      </c>
      <c r="D9" t="s">
        <v>36</v>
      </c>
    </row>
    <row r="10" spans="1:5" x14ac:dyDescent="0.25">
      <c r="A10" s="8" t="s">
        <v>30</v>
      </c>
      <c r="B10" s="1" t="s">
        <v>32</v>
      </c>
      <c r="C10" s="7">
        <v>0.3125</v>
      </c>
      <c r="D10" t="s">
        <v>45</v>
      </c>
      <c r="E10" s="5" t="s">
        <v>31</v>
      </c>
    </row>
    <row r="11" spans="1:5" x14ac:dyDescent="0.25">
      <c r="A11" s="8" t="s">
        <v>39</v>
      </c>
      <c r="B11" s="1" t="s">
        <v>32</v>
      </c>
      <c r="C11" s="2">
        <f xml:space="preserve"> ROUNDDOWN(  PI()*AVERAGE(C5:C6) / C8, -1  )</f>
        <v>200</v>
      </c>
      <c r="D11" t="s">
        <v>74</v>
      </c>
    </row>
    <row r="12" spans="1:5" x14ac:dyDescent="0.25">
      <c r="A12" s="8" t="s">
        <v>40</v>
      </c>
      <c r="B12" s="1" t="s">
        <v>32</v>
      </c>
      <c r="C12" s="15">
        <f>360/C11</f>
        <v>1.8</v>
      </c>
      <c r="D12" t="s">
        <v>41</v>
      </c>
    </row>
    <row r="13" spans="1:5" x14ac:dyDescent="0.25">
      <c r="A13" s="8" t="s">
        <v>61</v>
      </c>
      <c r="B13" s="1">
        <v>927</v>
      </c>
      <c r="C13" s="2">
        <f>B13/B4*C4</f>
        <v>79.637206427688497</v>
      </c>
      <c r="D13" t="s">
        <v>63</v>
      </c>
    </row>
    <row r="14" spans="1:5" x14ac:dyDescent="0.25">
      <c r="A14" s="8" t="s">
        <v>65</v>
      </c>
      <c r="B14" s="1">
        <v>43</v>
      </c>
      <c r="C14" s="4">
        <f>1+3/32</f>
        <v>1.09375</v>
      </c>
      <c r="D14" t="s">
        <v>67</v>
      </c>
      <c r="E14" s="5" t="s">
        <v>68</v>
      </c>
    </row>
    <row r="15" spans="1:5" x14ac:dyDescent="0.25">
      <c r="A15" s="8" t="s">
        <v>66</v>
      </c>
      <c r="B15" s="1">
        <v>61</v>
      </c>
      <c r="C15" s="4">
        <f>B15/B14*C14</f>
        <v>1.5515988372093024</v>
      </c>
    </row>
    <row r="18" spans="1:18" x14ac:dyDescent="0.25">
      <c r="A18" s="8" t="s">
        <v>69</v>
      </c>
      <c r="E18" s="6" t="s">
        <v>87</v>
      </c>
      <c r="O18" s="6" t="s">
        <v>93</v>
      </c>
    </row>
    <row r="19" spans="1:18" x14ac:dyDescent="0.25">
      <c r="A19" s="8" t="s">
        <v>0</v>
      </c>
      <c r="B19" s="8" t="s">
        <v>70</v>
      </c>
      <c r="E19" s="12" t="s">
        <v>81</v>
      </c>
      <c r="F19" s="12" t="s">
        <v>82</v>
      </c>
      <c r="G19" s="12" t="s">
        <v>83</v>
      </c>
      <c r="H19" s="12" t="s">
        <v>89</v>
      </c>
      <c r="I19" s="12" t="s">
        <v>88</v>
      </c>
      <c r="J19" s="12" t="s">
        <v>84</v>
      </c>
      <c r="K19" s="12" t="s">
        <v>85</v>
      </c>
      <c r="L19" s="12" t="s">
        <v>90</v>
      </c>
      <c r="O19" s="14" t="s">
        <v>94</v>
      </c>
    </row>
    <row r="20" spans="1:18" x14ac:dyDescent="0.25">
      <c r="A20" s="1" t="s">
        <v>59</v>
      </c>
      <c r="B20" s="1">
        <f>0.5*'Dimension Derivation'!C4</f>
        <v>69.5</v>
      </c>
      <c r="E20" s="1">
        <v>0</v>
      </c>
      <c r="F20" s="1">
        <f>F22/SQRT(16)</f>
        <v>17.25</v>
      </c>
      <c r="G20">
        <f>(F20/$F$20)^2</f>
        <v>1</v>
      </c>
      <c r="H20" s="1" t="s">
        <v>86</v>
      </c>
      <c r="I20">
        <f>IF(E20&lt;0,_xll.Spline('Area-Mach Relation'!$C$6:$C$140,'Area-Mach Relation'!$B$6:$B$140,1/G20),_xll.Spline('Area-Mach Relation'!$C$141:$C$201,'Area-Mach Relation'!$B$141:$B$201,1/G20))</f>
        <v>1</v>
      </c>
      <c r="J20" s="19">
        <f>((1+(g-1)/2*I20^2)^(g/(g-1)))^-1</f>
        <v>0.56447393005377711</v>
      </c>
      <c r="K20" s="1">
        <f>1015/$J$20*J20</f>
        <v>1015</v>
      </c>
      <c r="L20" t="s">
        <v>75</v>
      </c>
      <c r="O20" t="s">
        <v>0</v>
      </c>
      <c r="Q20" t="s">
        <v>97</v>
      </c>
      <c r="R20" t="s">
        <v>90</v>
      </c>
    </row>
    <row r="21" spans="1:18" x14ac:dyDescent="0.25">
      <c r="A21" s="1" t="s">
        <v>60</v>
      </c>
      <c r="B21" s="4">
        <f>0.5*'Dimension Derivation'!C5</f>
        <v>55.625772558714466</v>
      </c>
      <c r="E21" s="3">
        <f>E22-B23*2</f>
        <v>8.4255871446229946</v>
      </c>
      <c r="F21" s="4">
        <f>B22-0.5</f>
        <v>41.251545117428932</v>
      </c>
      <c r="G21">
        <f>(F21/$F$20)^2</f>
        <v>5.7187648799001041</v>
      </c>
      <c r="H21" s="1" t="s">
        <v>86</v>
      </c>
      <c r="I21">
        <f>IF(E21&lt;0,_xll.Spline('Area-Mach Relation'!$C$6:$C$140,'Area-Mach Relation'!$B$6:$B$140,1/G21),_xll.Spline('Area-Mach Relation'!$C$141:$C$201,'Area-Mach Relation'!$B$141:$B$201,1/G21))</f>
        <v>2.8826653811846934</v>
      </c>
      <c r="J21" s="19">
        <f>((1+(g-1)/2*I21^2)^(g/(g-1)))^-1</f>
        <v>2.6540196405630032E-2</v>
      </c>
      <c r="K21" s="1">
        <f>1015/$J$20*J21</f>
        <v>47.722840537822691</v>
      </c>
      <c r="L21" t="s">
        <v>92</v>
      </c>
      <c r="O21" t="s">
        <v>95</v>
      </c>
      <c r="Q21">
        <v>9280</v>
      </c>
      <c r="R21" t="s">
        <v>98</v>
      </c>
    </row>
    <row r="22" spans="1:18" x14ac:dyDescent="0.25">
      <c r="A22" s="1" t="s">
        <v>58</v>
      </c>
      <c r="B22" s="4">
        <f>B21-(B20-B21)</f>
        <v>41.751545117428932</v>
      </c>
      <c r="E22" s="1">
        <v>167.7</v>
      </c>
      <c r="F22" s="1">
        <f>B20-0.5</f>
        <v>69</v>
      </c>
      <c r="G22">
        <f>(F22/$F$20)^2</f>
        <v>16</v>
      </c>
      <c r="H22" s="1" t="s">
        <v>86</v>
      </c>
      <c r="I22">
        <f>IF(E22&lt;0,_xll.Spline('Area-Mach Relation'!$C$6:$C$140,'Area-Mach Relation'!$B$6:$B$140,1/G22),_xll.Spline('Area-Mach Relation'!$C$141:$C$201,'Area-Mach Relation'!$B$141:$B$201,1/G22))</f>
        <v>3.6043516968704541</v>
      </c>
      <c r="J22" s="19">
        <f>((1+(g-1)/2*I22^2)^(g/(g-1)))^-1</f>
        <v>6.7703798027048609E-3</v>
      </c>
      <c r="K22" s="1">
        <f>1015/$J$20*J22</f>
        <v>12.174052925864528</v>
      </c>
      <c r="L22" t="s">
        <v>91</v>
      </c>
      <c r="O22" t="s">
        <v>96</v>
      </c>
      <c r="Q22">
        <f>Q21*50%</f>
        <v>4640</v>
      </c>
      <c r="R22" t="s">
        <v>99</v>
      </c>
    </row>
    <row r="23" spans="1:18" x14ac:dyDescent="0.25">
      <c r="A23" s="1" t="s">
        <v>64</v>
      </c>
      <c r="B23" s="2">
        <f>'Dimension Derivation'!C13</f>
        <v>79.637206427688497</v>
      </c>
    </row>
    <row r="24" spans="1:18" ht="17.25" x14ac:dyDescent="0.3">
      <c r="A24" s="1" t="s">
        <v>66</v>
      </c>
      <c r="B24" s="4">
        <f>C15</f>
        <v>1.5515988372093024</v>
      </c>
      <c r="E24" s="6" t="s">
        <v>105</v>
      </c>
      <c r="G24">
        <f>PI()*(F22^2-F21^2)*AVERAGE(K21:K22)</f>
        <v>287837.69310804759</v>
      </c>
      <c r="H24" s="20" t="s">
        <v>106</v>
      </c>
      <c r="I24">
        <f>G24/400</f>
        <v>719.59423277011899</v>
      </c>
    </row>
    <row r="26" spans="1:18" x14ac:dyDescent="0.25">
      <c r="A26" s="1" t="s">
        <v>71</v>
      </c>
      <c r="B26" s="5" t="s">
        <v>72</v>
      </c>
    </row>
    <row r="122" spans="1:1" x14ac:dyDescent="0.25">
      <c r="A122" t="s">
        <v>73</v>
      </c>
    </row>
    <row r="161" spans="13:15" x14ac:dyDescent="0.25">
      <c r="N161" t="s">
        <v>3</v>
      </c>
      <c r="O161" t="s">
        <v>4</v>
      </c>
    </row>
    <row r="162" spans="13:15" x14ac:dyDescent="0.25">
      <c r="M162" t="s">
        <v>79</v>
      </c>
      <c r="N162">
        <v>247</v>
      </c>
    </row>
    <row r="163" spans="13:15" x14ac:dyDescent="0.25">
      <c r="M163" t="s">
        <v>76</v>
      </c>
      <c r="N163">
        <v>891</v>
      </c>
      <c r="O163" s="16">
        <f>C4</f>
        <v>139</v>
      </c>
    </row>
    <row r="164" spans="13:15" x14ac:dyDescent="0.25">
      <c r="M164" t="s">
        <v>78</v>
      </c>
      <c r="N164">
        <f>(N163/N162)^2</f>
        <v>13.012522742546183</v>
      </c>
      <c r="O164" t="s">
        <v>80</v>
      </c>
    </row>
    <row r="165" spans="13:15" x14ac:dyDescent="0.25">
      <c r="M165" t="s">
        <v>77</v>
      </c>
      <c r="N165">
        <v>1075</v>
      </c>
      <c r="O165" s="16">
        <f>O163/N163*N165</f>
        <v>167.70482603815938</v>
      </c>
    </row>
  </sheetData>
  <hyperlinks>
    <hyperlink ref="E10" r:id="rId1"/>
    <hyperlink ref="E14" r:id="rId2"/>
    <hyperlink ref="B26" r:id="rId3"/>
  </hyperlinks>
  <pageMargins left="0.7" right="0.7" top="0.75" bottom="0.75" header="0.3" footer="0.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1"/>
  <sheetViews>
    <sheetView zoomScaleNormal="100" workbookViewId="0">
      <selection activeCell="G13" sqref="G13"/>
    </sheetView>
  </sheetViews>
  <sheetFormatPr defaultRowHeight="15" x14ac:dyDescent="0.25"/>
  <cols>
    <col min="1" max="1" width="9.140625" customWidth="1"/>
  </cols>
  <sheetData>
    <row r="1" spans="1:10" x14ac:dyDescent="0.25">
      <c r="A1" s="6" t="s">
        <v>29</v>
      </c>
    </row>
    <row r="2" spans="1:10" x14ac:dyDescent="0.25">
      <c r="A2" s="5" t="s">
        <v>9</v>
      </c>
    </row>
    <row r="3" spans="1:10" x14ac:dyDescent="0.25">
      <c r="A3" t="s">
        <v>55</v>
      </c>
    </row>
    <row r="4" spans="1:10" x14ac:dyDescent="0.25">
      <c r="A4" s="5" t="s">
        <v>54</v>
      </c>
      <c r="C4" s="8"/>
      <c r="D4" s="8"/>
      <c r="E4" s="8"/>
      <c r="F4" s="8"/>
    </row>
    <row r="5" spans="1:10" x14ac:dyDescent="0.25">
      <c r="C5" s="8"/>
      <c r="D5" s="8"/>
      <c r="E5" s="8"/>
      <c r="F5" s="8"/>
    </row>
    <row r="6" spans="1:10" x14ac:dyDescent="0.25">
      <c r="D6" s="18" t="s">
        <v>46</v>
      </c>
      <c r="E6" s="18"/>
      <c r="G6" s="17" t="s">
        <v>47</v>
      </c>
      <c r="H6" s="17"/>
    </row>
    <row r="7" spans="1:10" x14ac:dyDescent="0.25">
      <c r="A7" s="6" t="s">
        <v>10</v>
      </c>
      <c r="B7" s="6" t="s">
        <v>1</v>
      </c>
      <c r="D7" s="6" t="s">
        <v>52</v>
      </c>
      <c r="E7" s="6" t="s">
        <v>53</v>
      </c>
      <c r="G7" s="6" t="s">
        <v>52</v>
      </c>
      <c r="H7" s="6" t="s">
        <v>53</v>
      </c>
      <c r="J7" s="6" t="s">
        <v>11</v>
      </c>
    </row>
    <row r="8" spans="1:10" x14ac:dyDescent="0.25">
      <c r="A8" s="8" t="s">
        <v>13</v>
      </c>
      <c r="B8" s="1" t="s">
        <v>14</v>
      </c>
      <c r="D8" s="1">
        <v>30000</v>
      </c>
      <c r="E8" s="1">
        <f>0.61*D8</f>
        <v>18300</v>
      </c>
      <c r="G8" s="1">
        <v>150000</v>
      </c>
      <c r="H8" s="1">
        <f>0.86*G8</f>
        <v>129000</v>
      </c>
      <c r="J8" t="s">
        <v>20</v>
      </c>
    </row>
    <row r="9" spans="1:10" x14ac:dyDescent="0.25">
      <c r="A9" s="8" t="s">
        <v>12</v>
      </c>
      <c r="B9" s="1" t="s">
        <v>14</v>
      </c>
      <c r="D9" s="1">
        <v>75000</v>
      </c>
      <c r="E9" s="1">
        <f>0.682*D9</f>
        <v>51150.000000000007</v>
      </c>
      <c r="G9" s="1">
        <v>180000</v>
      </c>
      <c r="H9" s="1">
        <f>0.88*G9</f>
        <v>158400</v>
      </c>
      <c r="J9" t="s">
        <v>21</v>
      </c>
    </row>
    <row r="10" spans="1:10" x14ac:dyDescent="0.25">
      <c r="A10" s="8" t="s">
        <v>15</v>
      </c>
      <c r="B10" s="1" t="s">
        <v>14</v>
      </c>
      <c r="D10" s="1">
        <v>50000</v>
      </c>
      <c r="E10" s="1">
        <f>D10/D9*E9</f>
        <v>34100</v>
      </c>
      <c r="G10" s="2">
        <f>G9/SQRT(3)</f>
        <v>103923.04845413264</v>
      </c>
      <c r="H10" s="2">
        <f>H9/SQRT(3)</f>
        <v>91452.282639636731</v>
      </c>
      <c r="J10" t="s">
        <v>22</v>
      </c>
    </row>
    <row r="11" spans="1:10" x14ac:dyDescent="0.25">
      <c r="A11" s="8" t="s">
        <v>16</v>
      </c>
      <c r="B11" s="1" t="s">
        <v>17</v>
      </c>
      <c r="D11" s="1">
        <v>0.4</v>
      </c>
      <c r="E11" s="1">
        <v>0.4</v>
      </c>
      <c r="G11" s="1">
        <v>0.15</v>
      </c>
      <c r="H11" s="1">
        <v>0.15</v>
      </c>
      <c r="J11" t="s">
        <v>23</v>
      </c>
    </row>
    <row r="12" spans="1:10" x14ac:dyDescent="0.25">
      <c r="A12" s="8" t="s">
        <v>18</v>
      </c>
      <c r="B12" s="1" t="s">
        <v>14</v>
      </c>
      <c r="D12" s="10">
        <v>29000000</v>
      </c>
      <c r="E12" s="10">
        <f>0.878*D12</f>
        <v>25462000</v>
      </c>
      <c r="G12" s="10">
        <v>29100000</v>
      </c>
      <c r="H12" s="10">
        <f>0.86*G12</f>
        <v>25026000</v>
      </c>
      <c r="J12" t="s">
        <v>24</v>
      </c>
    </row>
    <row r="13" spans="1:10" x14ac:dyDescent="0.25">
      <c r="A13" s="8" t="s">
        <v>19</v>
      </c>
      <c r="B13" s="1" t="s">
        <v>17</v>
      </c>
      <c r="D13" s="1">
        <v>0.27</v>
      </c>
      <c r="E13" s="1">
        <v>0.27</v>
      </c>
      <c r="G13" s="1">
        <v>0.31</v>
      </c>
      <c r="H13" s="1">
        <v>0.31</v>
      </c>
      <c r="J13" t="s">
        <v>25</v>
      </c>
    </row>
    <row r="14" spans="1:10" x14ac:dyDescent="0.25">
      <c r="A14" s="8" t="s">
        <v>49</v>
      </c>
      <c r="B14" s="11" t="s">
        <v>50</v>
      </c>
      <c r="D14" s="13">
        <v>8.6200000000000005E-6</v>
      </c>
      <c r="E14" s="13">
        <v>9.9799999999999993E-6</v>
      </c>
      <c r="G14" s="10">
        <v>9.0000000000000002E-6</v>
      </c>
      <c r="H14" s="10">
        <v>9.5000000000000005E-6</v>
      </c>
      <c r="J14" t="s">
        <v>51</v>
      </c>
    </row>
    <row r="15" spans="1:10" x14ac:dyDescent="0.25">
      <c r="A15" s="8" t="s">
        <v>26</v>
      </c>
      <c r="B15" s="1" t="s">
        <v>27</v>
      </c>
      <c r="D15" s="1">
        <v>0.28599999999999998</v>
      </c>
      <c r="E15" s="1">
        <v>0.28599999999999998</v>
      </c>
      <c r="G15" s="1">
        <v>0.28699999999999998</v>
      </c>
      <c r="H15" s="1">
        <v>0.28699999999999998</v>
      </c>
      <c r="J15" t="s">
        <v>28</v>
      </c>
    </row>
    <row r="16" spans="1:10" x14ac:dyDescent="0.25">
      <c r="A16" s="1"/>
      <c r="B16" s="1"/>
      <c r="C16" s="1"/>
      <c r="D16" s="1"/>
    </row>
    <row r="17" spans="1:4" x14ac:dyDescent="0.25">
      <c r="A17" s="9" t="s">
        <v>43</v>
      </c>
      <c r="B17" s="1"/>
      <c r="C17" s="1"/>
      <c r="D17" s="1"/>
    </row>
    <row r="18" spans="1:4" x14ac:dyDescent="0.25">
      <c r="A18" s="8" t="s">
        <v>57</v>
      </c>
      <c r="B18" s="1" t="s">
        <v>42</v>
      </c>
      <c r="C18" s="1">
        <v>9280</v>
      </c>
      <c r="D18" t="s">
        <v>44</v>
      </c>
    </row>
    <row r="19" spans="1:4" x14ac:dyDescent="0.25">
      <c r="A19" s="8" t="s">
        <v>56</v>
      </c>
      <c r="B19" s="1" t="s">
        <v>42</v>
      </c>
    </row>
    <row r="21" spans="1:4" x14ac:dyDescent="0.25">
      <c r="A21" t="s">
        <v>48</v>
      </c>
    </row>
  </sheetData>
  <mergeCells count="2">
    <mergeCell ref="G6:H6"/>
    <mergeCell ref="D6:E6"/>
  </mergeCells>
  <hyperlinks>
    <hyperlink ref="A2" r:id="rId1"/>
    <hyperlink ref="A4" r:id="rId2" location="scribd"/>
  </hyperlinks>
  <pageMargins left="0.7" right="0.7" top="0.75" bottom="0.75" header="0.3" footer="0.3"/>
  <pageSetup orientation="portrait" r:id="rId3"/>
  <drawing r:id="rId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D17" sqref="D17"/>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201"/>
  <sheetViews>
    <sheetView workbookViewId="0">
      <selection activeCell="B2" sqref="B2"/>
    </sheetView>
  </sheetViews>
  <sheetFormatPr defaultRowHeight="15" x14ac:dyDescent="0.25"/>
  <sheetData>
    <row r="1" spans="1:3" x14ac:dyDescent="0.25">
      <c r="A1" t="s">
        <v>100</v>
      </c>
    </row>
    <row r="2" spans="1:3" x14ac:dyDescent="0.25">
      <c r="A2" t="s">
        <v>101</v>
      </c>
      <c r="B2">
        <v>1.2</v>
      </c>
    </row>
    <row r="3" spans="1:3" x14ac:dyDescent="0.25">
      <c r="A3" t="s">
        <v>102</v>
      </c>
      <c r="B3">
        <v>1.0349999999999999</v>
      </c>
    </row>
    <row r="5" spans="1:3" x14ac:dyDescent="0.25">
      <c r="B5" t="s">
        <v>103</v>
      </c>
      <c r="C5" t="s">
        <v>104</v>
      </c>
    </row>
    <row r="6" spans="1:3" x14ac:dyDescent="0.25">
      <c r="B6">
        <v>0</v>
      </c>
      <c r="C6">
        <f t="shared" ref="C6:C37" si="0">((g+1)/2)^((g+1)/2/(g-1))*M/(1+(g-1)/2*M^2)^((g+1)/2/(g-1))</f>
        <v>0</v>
      </c>
    </row>
    <row r="7" spans="1:3" x14ac:dyDescent="0.25">
      <c r="B7">
        <v>0.01</v>
      </c>
      <c r="C7">
        <f t="shared" si="0"/>
        <v>1.6890242396431387E-2</v>
      </c>
    </row>
    <row r="8" spans="1:3" x14ac:dyDescent="0.25">
      <c r="B8">
        <f t="shared" ref="B8:B39" si="1">B7*f</f>
        <v>1.035E-2</v>
      </c>
      <c r="C8">
        <f t="shared" si="0"/>
        <v>1.7481332399947053E-2</v>
      </c>
    </row>
    <row r="9" spans="1:3" x14ac:dyDescent="0.25">
      <c r="B9">
        <f t="shared" si="1"/>
        <v>1.071225E-2</v>
      </c>
      <c r="C9">
        <f t="shared" si="0"/>
        <v>1.8093103108910602E-2</v>
      </c>
    </row>
    <row r="10" spans="1:3" x14ac:dyDescent="0.25">
      <c r="B10">
        <f t="shared" si="1"/>
        <v>1.1087178749999999E-2</v>
      </c>
      <c r="C10">
        <f t="shared" si="0"/>
        <v>1.872627753871179E-2</v>
      </c>
    </row>
    <row r="11" spans="1:3" x14ac:dyDescent="0.25">
      <c r="B11">
        <f t="shared" si="1"/>
        <v>1.1475230006249998E-2</v>
      </c>
      <c r="C11">
        <f t="shared" si="0"/>
        <v>1.9381603922306357E-2</v>
      </c>
    </row>
    <row r="12" spans="1:3" x14ac:dyDescent="0.25">
      <c r="B12">
        <f t="shared" si="1"/>
        <v>1.1876863056468748E-2</v>
      </c>
      <c r="C12">
        <f t="shared" si="0"/>
        <v>2.0059856583268997E-2</v>
      </c>
    </row>
    <row r="13" spans="1:3" x14ac:dyDescent="0.25">
      <c r="B13">
        <f t="shared" si="1"/>
        <v>1.2292553263445152E-2</v>
      </c>
      <c r="C13">
        <f t="shared" si="0"/>
        <v>2.0761836838364203E-2</v>
      </c>
    </row>
    <row r="14" spans="1:3" x14ac:dyDescent="0.25">
      <c r="B14">
        <f t="shared" si="1"/>
        <v>1.2722792627665732E-2</v>
      </c>
      <c r="C14">
        <f t="shared" si="0"/>
        <v>2.1488373930555093E-2</v>
      </c>
    </row>
    <row r="15" spans="1:3" x14ac:dyDescent="0.25">
      <c r="B15">
        <f t="shared" si="1"/>
        <v>1.3168090369634032E-2</v>
      </c>
      <c r="C15">
        <f t="shared" si="0"/>
        <v>2.2240325993390295E-2</v>
      </c>
    </row>
    <row r="16" spans="1:3" x14ac:dyDescent="0.25">
      <c r="B16">
        <f t="shared" si="1"/>
        <v>1.3628973532571222E-2</v>
      </c>
      <c r="C16">
        <f t="shared" si="0"/>
        <v>2.3018581047728696E-2</v>
      </c>
    </row>
    <row r="17" spans="2:3" x14ac:dyDescent="0.25">
      <c r="B17">
        <f t="shared" si="1"/>
        <v>1.4105987606211214E-2</v>
      </c>
      <c r="C17">
        <f t="shared" si="0"/>
        <v>2.3824058031779994E-2</v>
      </c>
    </row>
    <row r="18" spans="2:3" x14ac:dyDescent="0.25">
      <c r="B18">
        <f t="shared" si="1"/>
        <v>1.4599697172428604E-2</v>
      </c>
      <c r="C18">
        <f t="shared" si="0"/>
        <v>2.465770786545636E-2</v>
      </c>
    </row>
    <row r="19" spans="2:3" x14ac:dyDescent="0.25">
      <c r="B19">
        <f t="shared" si="1"/>
        <v>1.5110686573463605E-2</v>
      </c>
      <c r="C19">
        <f t="shared" si="0"/>
        <v>2.5520514550047415E-2</v>
      </c>
    </row>
    <row r="20" spans="2:3" x14ac:dyDescent="0.25">
      <c r="B20">
        <f t="shared" si="1"/>
        <v>1.563956060353483E-2</v>
      </c>
      <c r="C20">
        <f t="shared" si="0"/>
        <v>2.6413496304245471E-2</v>
      </c>
    </row>
    <row r="21" spans="2:3" x14ac:dyDescent="0.25">
      <c r="B21">
        <f t="shared" si="1"/>
        <v>1.6186945224658546E-2</v>
      </c>
      <c r="C21">
        <f t="shared" si="0"/>
        <v>2.7337706737560533E-2</v>
      </c>
    </row>
    <row r="22" spans="2:3" x14ac:dyDescent="0.25">
      <c r="B22">
        <f t="shared" si="1"/>
        <v>1.6753488307521595E-2</v>
      </c>
      <c r="C22">
        <f t="shared" si="0"/>
        <v>2.8294236062176986E-2</v>
      </c>
    </row>
    <row r="23" spans="2:3" x14ac:dyDescent="0.25">
      <c r="B23">
        <f t="shared" si="1"/>
        <v>1.7339860398284852E-2</v>
      </c>
      <c r="C23">
        <f t="shared" si="0"/>
        <v>2.928421234431141E-2</v>
      </c>
    </row>
    <row r="24" spans="2:3" x14ac:dyDescent="0.25">
      <c r="B24">
        <f t="shared" si="1"/>
        <v>1.794675551222482E-2</v>
      </c>
      <c r="C24">
        <f t="shared" si="0"/>
        <v>3.030880279613846E-2</v>
      </c>
    </row>
    <row r="25" spans="2:3" x14ac:dyDescent="0.25">
      <c r="B25">
        <f t="shared" si="1"/>
        <v>1.8574891955152686E-2</v>
      </c>
      <c r="C25">
        <f t="shared" si="0"/>
        <v>3.1369215109353421E-2</v>
      </c>
    </row>
    <row r="26" spans="2:3" x14ac:dyDescent="0.25">
      <c r="B26">
        <f t="shared" si="1"/>
        <v>1.9225013173583029E-2</v>
      </c>
      <c r="C26">
        <f t="shared" si="0"/>
        <v>3.2466698831440891E-2</v>
      </c>
    </row>
    <row r="27" spans="2:3" x14ac:dyDescent="0.25">
      <c r="B27">
        <f t="shared" si="1"/>
        <v>1.9897888634658432E-2</v>
      </c>
      <c r="C27">
        <f t="shared" si="0"/>
        <v>3.360254678571279E-2</v>
      </c>
    </row>
    <row r="28" spans="2:3" x14ac:dyDescent="0.25">
      <c r="B28">
        <f t="shared" si="1"/>
        <v>2.0594314736871476E-2</v>
      </c>
      <c r="C28">
        <f t="shared" si="0"/>
        <v>3.4778096536170984E-2</v>
      </c>
    </row>
    <row r="29" spans="2:3" x14ac:dyDescent="0.25">
      <c r="B29">
        <f t="shared" si="1"/>
        <v>2.1315115752661977E-2</v>
      </c>
      <c r="C29">
        <f t="shared" si="0"/>
        <v>3.5994731898233795E-2</v>
      </c>
    </row>
    <row r="30" spans="2:3" x14ac:dyDescent="0.25">
      <c r="B30">
        <f t="shared" si="1"/>
        <v>2.2061144804005145E-2</v>
      </c>
      <c r="C30">
        <f t="shared" si="0"/>
        <v>3.7253884496345459E-2</v>
      </c>
    </row>
    <row r="31" spans="2:3" x14ac:dyDescent="0.25">
      <c r="B31">
        <f t="shared" si="1"/>
        <v>2.2833284872145324E-2</v>
      </c>
      <c r="C31">
        <f t="shared" si="0"/>
        <v>3.8557035369459182E-2</v>
      </c>
    </row>
    <row r="32" spans="2:3" x14ac:dyDescent="0.25">
      <c r="B32">
        <f t="shared" si="1"/>
        <v>2.3632449842670409E-2</v>
      </c>
      <c r="C32">
        <f t="shared" si="0"/>
        <v>3.9905716625349877E-2</v>
      </c>
    </row>
    <row r="33" spans="2:3" x14ac:dyDescent="0.25">
      <c r="B33">
        <f t="shared" si="1"/>
        <v>2.4459585587163872E-2</v>
      </c>
      <c r="C33">
        <f t="shared" si="0"/>
        <v>4.1301513144666097E-2</v>
      </c>
    </row>
    <row r="34" spans="2:3" x14ac:dyDescent="0.25">
      <c r="B34">
        <f t="shared" si="1"/>
        <v>2.5315671082714604E-2</v>
      </c>
      <c r="C34">
        <f t="shared" si="0"/>
        <v>4.2746064335578808E-2</v>
      </c>
    </row>
    <row r="35" spans="2:3" x14ac:dyDescent="0.25">
      <c r="B35">
        <f t="shared" si="1"/>
        <v>2.6201719570609613E-2</v>
      </c>
      <c r="C35">
        <f t="shared" si="0"/>
        <v>4.4241065939816478E-2</v>
      </c>
    </row>
    <row r="36" spans="2:3" x14ac:dyDescent="0.25">
      <c r="B36">
        <f t="shared" si="1"/>
        <v>2.7118779755580948E-2</v>
      </c>
      <c r="C36">
        <f t="shared" si="0"/>
        <v>4.5788271890799551E-2</v>
      </c>
    </row>
    <row r="37" spans="2:3" x14ac:dyDescent="0.25">
      <c r="B37">
        <f t="shared" si="1"/>
        <v>2.806793704702628E-2</v>
      </c>
      <c r="C37">
        <f t="shared" si="0"/>
        <v>4.7389496224493767E-2</v>
      </c>
    </row>
    <row r="38" spans="2:3" x14ac:dyDescent="0.25">
      <c r="B38">
        <f t="shared" si="1"/>
        <v>2.9050314843672199E-2</v>
      </c>
      <c r="C38">
        <f t="shared" ref="C38:C69" si="2">((g+1)/2)^((g+1)/2/(g-1))*M/(1+(g-1)/2*M^2)^((g+1)/2/(g-1))</f>
        <v>4.9046615043493148E-2</v>
      </c>
    </row>
    <row r="39" spans="2:3" x14ac:dyDescent="0.25">
      <c r="B39">
        <f t="shared" si="1"/>
        <v>3.0067075863200725E-2</v>
      </c>
      <c r="C39">
        <f t="shared" si="2"/>
        <v>5.0761568534719748E-2</v>
      </c>
    </row>
    <row r="40" spans="2:3" x14ac:dyDescent="0.25">
      <c r="B40">
        <f t="shared" ref="B40:B71" si="3">B39*f</f>
        <v>3.1119423518412747E-2</v>
      </c>
      <c r="C40">
        <f t="shared" si="2"/>
        <v>5.253636304097719E-2</v>
      </c>
    </row>
    <row r="41" spans="2:3" x14ac:dyDescent="0.25">
      <c r="B41">
        <f t="shared" si="3"/>
        <v>3.2208603341557188E-2</v>
      </c>
      <c r="C41">
        <f t="shared" si="2"/>
        <v>5.4373073186431121E-2</v>
      </c>
    </row>
    <row r="42" spans="2:3" x14ac:dyDescent="0.25">
      <c r="B42">
        <f t="shared" si="3"/>
        <v>3.3335904458511686E-2</v>
      </c>
      <c r="C42">
        <f t="shared" si="2"/>
        <v>5.6273844055893446E-2</v>
      </c>
    </row>
    <row r="43" spans="2:3" x14ac:dyDescent="0.25">
      <c r="B43">
        <f t="shared" si="3"/>
        <v>3.4502661114559595E-2</v>
      </c>
      <c r="C43">
        <f t="shared" si="2"/>
        <v>5.8240893427568108E-2</v>
      </c>
    </row>
    <row r="44" spans="2:3" x14ac:dyDescent="0.25">
      <c r="B44">
        <f t="shared" si="3"/>
        <v>3.5710254253569176E-2</v>
      </c>
      <c r="C44">
        <f t="shared" si="2"/>
        <v>6.0276514058663654E-2</v>
      </c>
    </row>
    <row r="45" spans="2:3" x14ac:dyDescent="0.25">
      <c r="B45">
        <f t="shared" si="3"/>
        <v>3.6960113152444095E-2</v>
      </c>
      <c r="C45">
        <f t="shared" si="2"/>
        <v>6.2383076022992805E-2</v>
      </c>
    </row>
    <row r="46" spans="2:3" x14ac:dyDescent="0.25">
      <c r="B46">
        <f t="shared" si="3"/>
        <v>3.8253717112779632E-2</v>
      </c>
      <c r="C46">
        <f t="shared" si="2"/>
        <v>6.4563029099353436E-2</v>
      </c>
    </row>
    <row r="47" spans="2:3" x14ac:dyDescent="0.25">
      <c r="B47">
        <f t="shared" si="3"/>
        <v>3.9592597211726914E-2</v>
      </c>
      <c r="C47">
        <f t="shared" si="2"/>
        <v>6.6818905209118984E-2</v>
      </c>
    </row>
    <row r="48" spans="2:3" x14ac:dyDescent="0.25">
      <c r="B48">
        <f t="shared" si="3"/>
        <v>4.0978338114137355E-2</v>
      </c>
      <c r="C48">
        <f t="shared" si="2"/>
        <v>6.9153320901052584E-2</v>
      </c>
    </row>
    <row r="49" spans="2:3" x14ac:dyDescent="0.25">
      <c r="B49">
        <f t="shared" si="3"/>
        <v>4.2412579948132162E-2</v>
      </c>
      <c r="C49">
        <f t="shared" si="2"/>
        <v>7.1568979880889741E-2</v>
      </c>
    </row>
    <row r="50" spans="2:3" x14ac:dyDescent="0.25">
      <c r="B50">
        <f t="shared" si="3"/>
        <v>4.3897020246316781E-2</v>
      </c>
      <c r="C50">
        <f t="shared" si="2"/>
        <v>7.406867558271131E-2</v>
      </c>
    </row>
    <row r="51" spans="2:3" x14ac:dyDescent="0.25">
      <c r="B51">
        <f t="shared" si="3"/>
        <v>4.5433415954937863E-2</v>
      </c>
      <c r="C51">
        <f t="shared" si="2"/>
        <v>7.6655293778534819E-2</v>
      </c>
    </row>
    <row r="52" spans="2:3" x14ac:dyDescent="0.25">
      <c r="B52">
        <f t="shared" si="3"/>
        <v>4.7023585513360687E-2</v>
      </c>
      <c r="C52">
        <f t="shared" si="2"/>
        <v>7.9331815221891852E-2</v>
      </c>
    </row>
    <row r="53" spans="2:3" x14ac:dyDescent="0.25">
      <c r="B53">
        <f t="shared" si="3"/>
        <v>4.8669411006328309E-2</v>
      </c>
      <c r="C53">
        <f t="shared" si="2"/>
        <v>8.2101318320414007E-2</v>
      </c>
    </row>
    <row r="54" spans="2:3" x14ac:dyDescent="0.25">
      <c r="B54">
        <f t="shared" si="3"/>
        <v>5.0372840391549795E-2</v>
      </c>
      <c r="C54">
        <f t="shared" si="2"/>
        <v>8.4966981831619798E-2</v>
      </c>
    </row>
    <row r="55" spans="2:3" x14ac:dyDescent="0.25">
      <c r="B55">
        <f t="shared" si="3"/>
        <v>5.2135889805254035E-2</v>
      </c>
      <c r="C55">
        <f t="shared" si="2"/>
        <v>8.7932087575163326E-2</v>
      </c>
    </row>
    <row r="56" spans="2:3" x14ac:dyDescent="0.25">
      <c r="B56">
        <f t="shared" si="3"/>
        <v>5.396064594843792E-2</v>
      </c>
      <c r="C56">
        <f t="shared" si="2"/>
        <v>9.1000023153770371E-2</v>
      </c>
    </row>
    <row r="57" spans="2:3" x14ac:dyDescent="0.25">
      <c r="B57">
        <f t="shared" si="3"/>
        <v>5.584926855663324E-2</v>
      </c>
      <c r="C57">
        <f t="shared" si="2"/>
        <v>9.417428467392415E-2</v>
      </c>
    </row>
    <row r="58" spans="2:3" x14ac:dyDescent="0.25">
      <c r="B58">
        <f t="shared" si="3"/>
        <v>5.7803992956115401E-2</v>
      </c>
      <c r="C58">
        <f t="shared" si="2"/>
        <v>9.7458479456075331E-2</v>
      </c>
    </row>
    <row r="59" spans="2:3" x14ac:dyDescent="0.25">
      <c r="B59">
        <f t="shared" si="3"/>
        <v>5.9827132709579435E-2</v>
      </c>
      <c r="C59">
        <f t="shared" si="2"/>
        <v>0.10085632872271048</v>
      </c>
    </row>
    <row r="60" spans="2:3" x14ac:dyDescent="0.25">
      <c r="B60">
        <f t="shared" si="3"/>
        <v>6.1921082354414708E-2</v>
      </c>
      <c r="C60">
        <f t="shared" si="2"/>
        <v>0.1043716702510127</v>
      </c>
    </row>
    <row r="61" spans="2:3" x14ac:dyDescent="0.25">
      <c r="B61">
        <f t="shared" si="3"/>
        <v>6.4088320236819221E-2</v>
      </c>
      <c r="C61">
        <f t="shared" si="2"/>
        <v>0.10800846097506848</v>
      </c>
    </row>
    <row r="62" spans="2:3" x14ac:dyDescent="0.25">
      <c r="B62">
        <f t="shared" si="3"/>
        <v>6.6331411445107888E-2</v>
      </c>
      <c r="C62">
        <f t="shared" si="2"/>
        <v>0.11177077952059923</v>
      </c>
    </row>
    <row r="63" spans="2:3" x14ac:dyDescent="0.25">
      <c r="B63">
        <f t="shared" si="3"/>
        <v>6.865301084568666E-2</v>
      </c>
      <c r="C63">
        <f t="shared" si="2"/>
        <v>0.11566282865299791</v>
      </c>
    </row>
    <row r="64" spans="2:3" x14ac:dyDescent="0.25">
      <c r="B64">
        <f t="shared" si="3"/>
        <v>7.1055866225285688E-2</v>
      </c>
      <c r="C64">
        <f t="shared" si="2"/>
        <v>0.11968893761702286</v>
      </c>
    </row>
    <row r="65" spans="2:3" x14ac:dyDescent="0.25">
      <c r="B65">
        <f t="shared" si="3"/>
        <v>7.3542821543170683E-2</v>
      </c>
      <c r="C65">
        <f t="shared" si="2"/>
        <v>0.12385356434379712</v>
      </c>
    </row>
    <row r="66" spans="2:3" x14ac:dyDescent="0.25">
      <c r="B66">
        <f t="shared" si="3"/>
        <v>7.6116820297181656E-2</v>
      </c>
      <c r="C66">
        <f t="shared" si="2"/>
        <v>0.12816129749778127</v>
      </c>
    </row>
    <row r="67" spans="2:3" x14ac:dyDescent="0.25">
      <c r="B67">
        <f t="shared" si="3"/>
        <v>7.8780909007583014E-2</v>
      </c>
      <c r="C67">
        <f t="shared" si="2"/>
        <v>0.13261685833307627</v>
      </c>
    </row>
    <row r="68" spans="2:3" x14ac:dyDescent="0.25">
      <c r="B68">
        <f t="shared" si="3"/>
        <v>8.1538240822848412E-2</v>
      </c>
      <c r="C68">
        <f t="shared" si="2"/>
        <v>0.13722510232476506</v>
      </c>
    </row>
    <row r="69" spans="2:3" x14ac:dyDescent="0.25">
      <c r="B69">
        <f t="shared" si="3"/>
        <v>8.43920792516481E-2</v>
      </c>
      <c r="C69">
        <f t="shared" si="2"/>
        <v>0.14199102053696155</v>
      </c>
    </row>
    <row r="70" spans="2:3" x14ac:dyDescent="0.25">
      <c r="B70">
        <f t="shared" si="3"/>
        <v>8.7345802025455777E-2</v>
      </c>
      <c r="C70">
        <f t="shared" ref="C70:C101" si="4">((g+1)/2)^((g+1)/2/(g-1))*M/(1+(g-1)/2*M^2)^((g+1)/2/(g-1))</f>
        <v>0.14691974068478011</v>
      </c>
    </row>
    <row r="71" spans="2:3" x14ac:dyDescent="0.25">
      <c r="B71">
        <f t="shared" si="3"/>
        <v>9.0402905096346728E-2</v>
      </c>
      <c r="C71">
        <f t="shared" si="4"/>
        <v>0.15201652784252981</v>
      </c>
    </row>
    <row r="72" spans="2:3" x14ac:dyDescent="0.25">
      <c r="B72">
        <f t="shared" ref="B72:B103" si="5">B71*f</f>
        <v>9.3567006774718853E-2</v>
      </c>
      <c r="C72">
        <f t="shared" si="4"/>
        <v>0.1572867847450192</v>
      </c>
    </row>
    <row r="73" spans="2:3" x14ac:dyDescent="0.25">
      <c r="B73">
        <f t="shared" si="5"/>
        <v>9.6841852011834012E-2</v>
      </c>
      <c r="C73">
        <f t="shared" si="4"/>
        <v>0.16273605162290361</v>
      </c>
    </row>
    <row r="74" spans="2:3" x14ac:dyDescent="0.25">
      <c r="B74">
        <f t="shared" si="5"/>
        <v>0.10023131683224819</v>
      </c>
      <c r="C74">
        <f t="shared" si="4"/>
        <v>0.16837000550645337</v>
      </c>
    </row>
    <row r="75" spans="2:3" x14ac:dyDescent="0.25">
      <c r="B75">
        <f t="shared" si="5"/>
        <v>0.10373941292137687</v>
      </c>
      <c r="C75">
        <f t="shared" si="4"/>
        <v>0.17419445892492288</v>
      </c>
    </row>
    <row r="76" spans="2:3" x14ac:dyDescent="0.25">
      <c r="B76">
        <f t="shared" si="5"/>
        <v>0.10737029237362505</v>
      </c>
      <c r="C76">
        <f t="shared" si="4"/>
        <v>0.18021535792080526</v>
      </c>
    </row>
    <row r="77" spans="2:3" x14ac:dyDescent="0.25">
      <c r="B77">
        <f t="shared" si="5"/>
        <v>0.11112825260670192</v>
      </c>
      <c r="C77">
        <f t="shared" si="4"/>
        <v>0.18643877928960181</v>
      </c>
    </row>
    <row r="78" spans="2:3" x14ac:dyDescent="0.25">
      <c r="B78">
        <f t="shared" si="5"/>
        <v>0.11501774144793649</v>
      </c>
      <c r="C78">
        <f t="shared" si="4"/>
        <v>0.19287092694626015</v>
      </c>
    </row>
    <row r="79" spans="2:3" x14ac:dyDescent="0.25">
      <c r="B79">
        <f t="shared" si="5"/>
        <v>0.11904336239861425</v>
      </c>
      <c r="C79">
        <f t="shared" si="4"/>
        <v>0.19951812730908286</v>
      </c>
    </row>
    <row r="80" spans="2:3" x14ac:dyDescent="0.25">
      <c r="B80">
        <f t="shared" si="5"/>
        <v>0.12320988008256574</v>
      </c>
      <c r="C80">
        <f t="shared" si="4"/>
        <v>0.20638682358059934</v>
      </c>
    </row>
    <row r="81" spans="2:3" x14ac:dyDescent="0.25">
      <c r="B81">
        <f t="shared" si="5"/>
        <v>0.12752222588545553</v>
      </c>
      <c r="C81">
        <f t="shared" si="4"/>
        <v>0.21348356879258565</v>
      </c>
    </row>
    <row r="82" spans="2:3" x14ac:dyDescent="0.25">
      <c r="B82">
        <f t="shared" si="5"/>
        <v>0.13198550379144647</v>
      </c>
      <c r="C82">
        <f t="shared" si="4"/>
        <v>0.22081501746900661</v>
      </c>
    </row>
    <row r="83" spans="2:3" x14ac:dyDescent="0.25">
      <c r="B83">
        <f t="shared" si="5"/>
        <v>0.13660499642414708</v>
      </c>
      <c r="C83">
        <f t="shared" si="4"/>
        <v>0.22838791574610967</v>
      </c>
    </row>
    <row r="84" spans="2:3" x14ac:dyDescent="0.25">
      <c r="B84">
        <f t="shared" si="5"/>
        <v>0.14138617129899222</v>
      </c>
      <c r="C84">
        <f t="shared" si="4"/>
        <v>0.23620908977313682</v>
      </c>
    </row>
    <row r="85" spans="2:3" x14ac:dyDescent="0.25">
      <c r="B85">
        <f t="shared" si="5"/>
        <v>0.14633468729445695</v>
      </c>
      <c r="C85">
        <f t="shared" si="4"/>
        <v>0.24428543220006574</v>
      </c>
    </row>
    <row r="86" spans="2:3" x14ac:dyDescent="0.25">
      <c r="B86">
        <f t="shared" si="5"/>
        <v>0.15145640134976293</v>
      </c>
      <c r="C86">
        <f t="shared" si="4"/>
        <v>0.25262388654041701</v>
      </c>
    </row>
    <row r="87" spans="2:3" x14ac:dyDescent="0.25">
      <c r="B87">
        <f t="shared" si="5"/>
        <v>0.15675737539700463</v>
      </c>
      <c r="C87">
        <f t="shared" si="4"/>
        <v>0.26123142917738862</v>
      </c>
    </row>
    <row r="88" spans="2:3" x14ac:dyDescent="0.25">
      <c r="B88">
        <f t="shared" si="5"/>
        <v>0.16224388353589977</v>
      </c>
      <c r="C88">
        <f t="shared" si="4"/>
        <v>0.2701150487603885</v>
      </c>
    </row>
    <row r="89" spans="2:3" x14ac:dyDescent="0.25">
      <c r="B89">
        <f t="shared" si="5"/>
        <v>0.16792241945965625</v>
      </c>
      <c r="C89">
        <f t="shared" si="4"/>
        <v>0.27928172271638141</v>
      </c>
    </row>
    <row r="90" spans="2:3" x14ac:dyDescent="0.25">
      <c r="B90">
        <f t="shared" si="5"/>
        <v>0.17379970414074419</v>
      </c>
      <c r="C90">
        <f t="shared" si="4"/>
        <v>0.28873839057638262</v>
      </c>
    </row>
    <row r="91" spans="2:3" x14ac:dyDescent="0.25">
      <c r="B91">
        <f t="shared" si="5"/>
        <v>0.17988269378567023</v>
      </c>
      <c r="C91">
        <f t="shared" si="4"/>
        <v>0.29849192379188566</v>
      </c>
    </row>
    <row r="92" spans="2:3" x14ac:dyDescent="0.25">
      <c r="B92">
        <f t="shared" si="5"/>
        <v>0.18617858806816867</v>
      </c>
      <c r="C92">
        <f t="shared" si="4"/>
        <v>0.3085490916891071</v>
      </c>
    </row>
    <row r="93" spans="2:3" x14ac:dyDescent="0.25">
      <c r="B93">
        <f t="shared" si="5"/>
        <v>0.19269483865055456</v>
      </c>
      <c r="C93">
        <f t="shared" si="4"/>
        <v>0.31891652318074509</v>
      </c>
    </row>
    <row r="94" spans="2:3" x14ac:dyDescent="0.25">
      <c r="B94">
        <f t="shared" si="5"/>
        <v>0.19943915800332396</v>
      </c>
      <c r="C94">
        <f t="shared" si="4"/>
        <v>0.32960066382558978</v>
      </c>
    </row>
    <row r="95" spans="2:3" x14ac:dyDescent="0.25">
      <c r="B95">
        <f t="shared" si="5"/>
        <v>0.20641952853344028</v>
      </c>
      <c r="C95">
        <f t="shared" si="4"/>
        <v>0.34060772779607479</v>
      </c>
    </row>
    <row r="96" spans="2:3" x14ac:dyDescent="0.25">
      <c r="B96">
        <f t="shared" si="5"/>
        <v>0.21364421203211068</v>
      </c>
      <c r="C96">
        <f t="shared" si="4"/>
        <v>0.35194364428289415</v>
      </c>
    </row>
    <row r="97" spans="2:3" x14ac:dyDescent="0.25">
      <c r="B97">
        <f t="shared" si="5"/>
        <v>0.22112175945323453</v>
      </c>
      <c r="C97">
        <f t="shared" si="4"/>
        <v>0.36361399783460652</v>
      </c>
    </row>
    <row r="98" spans="2:3" x14ac:dyDescent="0.25">
      <c r="B98">
        <f t="shared" si="5"/>
        <v>0.22886102103409772</v>
      </c>
      <c r="C98">
        <f t="shared" si="4"/>
        <v>0.37562396209906868</v>
      </c>
    </row>
    <row r="99" spans="2:3" x14ac:dyDescent="0.25">
      <c r="B99">
        <f t="shared" si="5"/>
        <v>0.23687115677029114</v>
      </c>
      <c r="C99">
        <f t="shared" si="4"/>
        <v>0.38797822640329621</v>
      </c>
    </row>
    <row r="100" spans="2:3" x14ac:dyDescent="0.25">
      <c r="B100">
        <f t="shared" si="5"/>
        <v>0.24516164725725131</v>
      </c>
      <c r="C100">
        <f t="shared" si="4"/>
        <v>0.40068091457958049</v>
      </c>
    </row>
    <row r="101" spans="2:3" x14ac:dyDescent="0.25">
      <c r="B101">
        <f t="shared" si="5"/>
        <v>0.2537423049112551</v>
      </c>
      <c r="C101">
        <f t="shared" si="4"/>
        <v>0.41373549541942534</v>
      </c>
    </row>
    <row r="102" spans="2:3" x14ac:dyDescent="0.25">
      <c r="B102">
        <f t="shared" si="5"/>
        <v>0.26262328558314901</v>
      </c>
      <c r="C102">
        <f t="shared" ref="C102:C133" si="6">((g+1)/2)^((g+1)/2/(g-1))*M/(1+(g-1)/2*M^2)^((g+1)/2/(g-1))</f>
        <v>0.42714468411413886</v>
      </c>
    </row>
    <row r="103" spans="2:3" x14ac:dyDescent="0.25">
      <c r="B103">
        <f t="shared" si="5"/>
        <v>0.27181510057855923</v>
      </c>
      <c r="C103">
        <f t="shared" si="6"/>
        <v>0.44091033402318208</v>
      </c>
    </row>
    <row r="104" spans="2:3" x14ac:dyDescent="0.25">
      <c r="B104">
        <f t="shared" ref="B104:B135" si="7">B103*f</f>
        <v>0.28132862909880879</v>
      </c>
      <c r="C104">
        <f t="shared" si="6"/>
        <v>0.45503331810019476</v>
      </c>
    </row>
    <row r="105" spans="2:3" x14ac:dyDescent="0.25">
      <c r="B105">
        <f t="shared" si="7"/>
        <v>0.29117513111726706</v>
      </c>
      <c r="C105">
        <f t="shared" si="6"/>
        <v>0.46951339930400837</v>
      </c>
    </row>
    <row r="106" spans="2:3" x14ac:dyDescent="0.25">
      <c r="B106">
        <f t="shared" si="7"/>
        <v>0.3013662607063714</v>
      </c>
      <c r="C106">
        <f t="shared" si="6"/>
        <v>0.48434908933017073</v>
      </c>
    </row>
    <row r="107" spans="2:3" x14ac:dyDescent="0.25">
      <c r="B107">
        <f t="shared" si="7"/>
        <v>0.31191407983109437</v>
      </c>
      <c r="C107">
        <f t="shared" si="6"/>
        <v>0.49953749502028111</v>
      </c>
    </row>
    <row r="108" spans="2:3" x14ac:dyDescent="0.25">
      <c r="B108">
        <f t="shared" si="7"/>
        <v>0.32283107262518262</v>
      </c>
      <c r="C108">
        <f t="shared" si="6"/>
        <v>0.51507415184488525</v>
      </c>
    </row>
    <row r="109" spans="2:3" x14ac:dyDescent="0.25">
      <c r="B109">
        <f t="shared" si="7"/>
        <v>0.33413016016706398</v>
      </c>
      <c r="C109">
        <f t="shared" si="6"/>
        <v>0.53095284391445507</v>
      </c>
    </row>
    <row r="110" spans="2:3" x14ac:dyDescent="0.25">
      <c r="B110">
        <f t="shared" si="7"/>
        <v>0.34582471577291118</v>
      </c>
      <c r="C110">
        <f t="shared" si="6"/>
        <v>0.54716541005620711</v>
      </c>
    </row>
    <row r="111" spans="2:3" x14ac:dyDescent="0.25">
      <c r="B111">
        <f t="shared" si="7"/>
        <v>0.35792858082496304</v>
      </c>
      <c r="C111">
        <f t="shared" si="6"/>
        <v>0.56370153560693059</v>
      </c>
    </row>
    <row r="112" spans="2:3" x14ac:dyDescent="0.25">
      <c r="B112">
        <f t="shared" si="7"/>
        <v>0.37045608115383671</v>
      </c>
      <c r="C112">
        <f t="shared" si="6"/>
        <v>0.58054852971890425</v>
      </c>
    </row>
    <row r="113" spans="2:3" x14ac:dyDescent="0.25">
      <c r="B113">
        <f t="shared" si="7"/>
        <v>0.38342204399422097</v>
      </c>
      <c r="C113">
        <f t="shared" si="6"/>
        <v>0.59769108816326977</v>
      </c>
    </row>
    <row r="114" spans="2:3" x14ac:dyDescent="0.25">
      <c r="B114">
        <f t="shared" si="7"/>
        <v>0.39684181553401865</v>
      </c>
      <c r="C114">
        <f t="shared" si="6"/>
        <v>0.61511104184946097</v>
      </c>
    </row>
    <row r="115" spans="2:3" x14ac:dyDescent="0.25">
      <c r="B115">
        <f t="shared" si="7"/>
        <v>0.41073127907770929</v>
      </c>
      <c r="C115">
        <f t="shared" si="6"/>
        <v>0.63278709156744894</v>
      </c>
    </row>
    <row r="116" spans="2:3" x14ac:dyDescent="0.25">
      <c r="B116">
        <f t="shared" si="7"/>
        <v>0.42510687384542906</v>
      </c>
      <c r="C116">
        <f t="shared" si="6"/>
        <v>0.65069452980933595</v>
      </c>
    </row>
    <row r="117" spans="2:3" x14ac:dyDescent="0.25">
      <c r="B117">
        <f t="shared" si="7"/>
        <v>0.43998561443001905</v>
      </c>
      <c r="C117">
        <f t="shared" si="6"/>
        <v>0.66880495094607406</v>
      </c>
    </row>
    <row r="118" spans="2:3" x14ac:dyDescent="0.25">
      <c r="B118">
        <f t="shared" si="7"/>
        <v>0.45538511093506967</v>
      </c>
      <c r="C118">
        <f t="shared" si="6"/>
        <v>0.6870859515320249</v>
      </c>
    </row>
    <row r="119" spans="2:3" x14ac:dyDescent="0.25">
      <c r="B119">
        <f t="shared" si="7"/>
        <v>0.4713235898177971</v>
      </c>
      <c r="C119">
        <f t="shared" si="6"/>
        <v>0.70550082309280082</v>
      </c>
    </row>
    <row r="120" spans="2:3" x14ac:dyDescent="0.25">
      <c r="B120">
        <f t="shared" si="7"/>
        <v>0.48781991546141995</v>
      </c>
      <c r="C120">
        <f t="shared" si="6"/>
        <v>0.72400824042807743</v>
      </c>
    </row>
    <row r="121" spans="2:3" x14ac:dyDescent="0.25">
      <c r="B121">
        <f t="shared" si="7"/>
        <v>0.50489361250256959</v>
      </c>
      <c r="C121">
        <f t="shared" si="6"/>
        <v>0.74256194923774299</v>
      </c>
    </row>
    <row r="122" spans="2:3" x14ac:dyDescent="0.25">
      <c r="B122">
        <f t="shared" si="7"/>
        <v>0.52256488894015951</v>
      </c>
      <c r="C122">
        <f t="shared" si="6"/>
        <v>0.76111045776231168</v>
      </c>
    </row>
    <row r="123" spans="2:3" x14ac:dyDescent="0.25">
      <c r="B123">
        <f t="shared" si="7"/>
        <v>0.54085466005306504</v>
      </c>
      <c r="C123">
        <f t="shared" si="6"/>
        <v>0.77959673812030628</v>
      </c>
    </row>
    <row r="124" spans="2:3" x14ac:dyDescent="0.25">
      <c r="B124">
        <f t="shared" si="7"/>
        <v>0.55978457315492225</v>
      </c>
      <c r="C124">
        <f t="shared" si="6"/>
        <v>0.7979579441265694</v>
      </c>
    </row>
    <row r="125" spans="2:3" x14ac:dyDescent="0.25">
      <c r="B125">
        <f t="shared" si="7"/>
        <v>0.57937703321534451</v>
      </c>
      <c r="C125">
        <f t="shared" si="6"/>
        <v>0.81612515358228155</v>
      </c>
    </row>
    <row r="126" spans="2:3" x14ac:dyDescent="0.25">
      <c r="B126">
        <f t="shared" si="7"/>
        <v>0.59965522937788152</v>
      </c>
      <c r="C126">
        <f t="shared" si="6"/>
        <v>0.83402314433059832</v>
      </c>
    </row>
    <row r="127" spans="2:3" x14ac:dyDescent="0.25">
      <c r="B127">
        <f t="shared" si="7"/>
        <v>0.62064316240610728</v>
      </c>
      <c r="C127">
        <f t="shared" si="6"/>
        <v>0.85157021475494543</v>
      </c>
    </row>
    <row r="128" spans="2:3" x14ac:dyDescent="0.25">
      <c r="B128">
        <f t="shared" si="7"/>
        <v>0.642365673090321</v>
      </c>
      <c r="C128">
        <f t="shared" si="6"/>
        <v>0.86867806083547561</v>
      </c>
    </row>
    <row r="129" spans="2:3" x14ac:dyDescent="0.25">
      <c r="B129">
        <f t="shared" si="7"/>
        <v>0.66484847164848215</v>
      </c>
      <c r="C129">
        <f t="shared" si="6"/>
        <v>0.88525172333764091</v>
      </c>
    </row>
    <row r="130" spans="2:3" x14ac:dyDescent="0.25">
      <c r="B130">
        <f t="shared" si="7"/>
        <v>0.68811816815617899</v>
      </c>
      <c r="C130">
        <f t="shared" si="6"/>
        <v>0.90118962013805692</v>
      </c>
    </row>
    <row r="131" spans="2:3" x14ac:dyDescent="0.25">
      <c r="B131">
        <f t="shared" si="7"/>
        <v>0.7122023040416452</v>
      </c>
      <c r="C131">
        <f t="shared" si="6"/>
        <v>0.91638368003492965</v>
      </c>
    </row>
    <row r="132" spans="2:3" x14ac:dyDescent="0.25">
      <c r="B132">
        <f t="shared" si="7"/>
        <v>0.73712938468310274</v>
      </c>
      <c r="C132">
        <f t="shared" si="6"/>
        <v>0.93071959556603456</v>
      </c>
    </row>
    <row r="133" spans="2:3" x14ac:dyDescent="0.25">
      <c r="B133">
        <f t="shared" si="7"/>
        <v>0.76292891314701128</v>
      </c>
      <c r="C133">
        <f t="shared" si="6"/>
        <v>0.94407721327139182</v>
      </c>
    </row>
    <row r="134" spans="2:3" x14ac:dyDescent="0.25">
      <c r="B134">
        <f t="shared" si="7"/>
        <v>0.78963142510715656</v>
      </c>
      <c r="C134">
        <f t="shared" ref="C134:C166" si="8">((g+1)/2)^((g+1)/2/(g-1))*M/(1+(g-1)/2*M^2)^((g+1)/2/(g-1))</f>
        <v>0.95633108037757641</v>
      </c>
    </row>
    <row r="135" spans="2:3" x14ac:dyDescent="0.25">
      <c r="B135">
        <f t="shared" si="7"/>
        <v>0.81726852498590696</v>
      </c>
      <c r="C135">
        <f t="shared" si="8"/>
        <v>0.96735116691449552</v>
      </c>
    </row>
    <row r="136" spans="2:3" x14ac:dyDescent="0.25">
      <c r="B136">
        <f t="shared" ref="B136:B168" si="9">B135*f</f>
        <v>0.84587292336041364</v>
      </c>
      <c r="C136">
        <f t="shared" si="8"/>
        <v>0.97700378165559809</v>
      </c>
    </row>
    <row r="137" spans="2:3" x14ac:dyDescent="0.25">
      <c r="B137">
        <f t="shared" si="9"/>
        <v>0.87547847567802806</v>
      </c>
      <c r="C137">
        <f t="shared" si="8"/>
        <v>0.98515269883655987</v>
      </c>
    </row>
    <row r="138" spans="2:3" x14ac:dyDescent="0.25">
      <c r="B138">
        <f t="shared" si="9"/>
        <v>0.90612022232675893</v>
      </c>
      <c r="C138">
        <f t="shared" si="8"/>
        <v>0.99166051018477464</v>
      </c>
    </row>
    <row r="139" spans="2:3" x14ac:dyDescent="0.25">
      <c r="B139">
        <f t="shared" si="9"/>
        <v>0.93783443010819545</v>
      </c>
      <c r="C139">
        <f t="shared" si="8"/>
        <v>0.99639021321028354</v>
      </c>
    </row>
    <row r="140" spans="2:3" x14ac:dyDescent="0.25">
      <c r="B140">
        <f t="shared" si="9"/>
        <v>0.97065863516198225</v>
      </c>
      <c r="C140">
        <f t="shared" si="8"/>
        <v>0.99920704180561204</v>
      </c>
    </row>
    <row r="141" spans="2:3" x14ac:dyDescent="0.25">
      <c r="B141">
        <v>1</v>
      </c>
      <c r="C141">
        <f t="shared" si="8"/>
        <v>1</v>
      </c>
    </row>
    <row r="142" spans="2:3" x14ac:dyDescent="0.25">
      <c r="B142">
        <f>B140*f</f>
        <v>1.0046316873926515</v>
      </c>
      <c r="C142">
        <f t="shared" si="8"/>
        <v>0.99998053883843141</v>
      </c>
    </row>
    <row r="143" spans="2:3" x14ac:dyDescent="0.25">
      <c r="B143">
        <f t="shared" si="9"/>
        <v>1.0397937964513941</v>
      </c>
      <c r="C143">
        <f t="shared" si="8"/>
        <v>0.99858686249903328</v>
      </c>
    </row>
    <row r="144" spans="2:3" x14ac:dyDescent="0.25">
      <c r="B144">
        <f t="shared" si="9"/>
        <v>1.0761865793271927</v>
      </c>
      <c r="C144">
        <f t="shared" si="8"/>
        <v>0.99491130864839794</v>
      </c>
    </row>
    <row r="145" spans="2:3" x14ac:dyDescent="0.25">
      <c r="B145">
        <f t="shared" si="9"/>
        <v>1.1138531096036444</v>
      </c>
      <c r="C145">
        <f t="shared" si="8"/>
        <v>0.98885102035127981</v>
      </c>
    </row>
    <row r="146" spans="2:3" x14ac:dyDescent="0.25">
      <c r="B146">
        <f t="shared" si="9"/>
        <v>1.1528379684397718</v>
      </c>
      <c r="C146">
        <f t="shared" si="8"/>
        <v>0.9803178433316786</v>
      </c>
    </row>
    <row r="147" spans="2:3" x14ac:dyDescent="0.25">
      <c r="B147">
        <f t="shared" si="9"/>
        <v>1.1931872973351638</v>
      </c>
      <c r="C147">
        <f t="shared" si="8"/>
        <v>0.96924127254946646</v>
      </c>
    </row>
    <row r="148" spans="2:3" x14ac:dyDescent="0.25">
      <c r="B148">
        <f t="shared" si="9"/>
        <v>1.2349488527418944</v>
      </c>
      <c r="C148">
        <f t="shared" si="8"/>
        <v>0.95557142091730951</v>
      </c>
    </row>
    <row r="149" spans="2:3" x14ac:dyDescent="0.25">
      <c r="B149">
        <f t="shared" si="9"/>
        <v>1.2781720625878605</v>
      </c>
      <c r="C149">
        <f t="shared" si="8"/>
        <v>0.93928192697874713</v>
      </c>
    </row>
    <row r="150" spans="2:3" x14ac:dyDescent="0.25">
      <c r="B150">
        <f t="shared" si="9"/>
        <v>1.3229080847784356</v>
      </c>
      <c r="C150">
        <f t="shared" si="8"/>
        <v>0.92037270495074097</v>
      </c>
    </row>
    <row r="151" spans="2:3" x14ac:dyDescent="0.25">
      <c r="B151">
        <f t="shared" si="9"/>
        <v>1.3692098677456808</v>
      </c>
      <c r="C151">
        <f t="shared" si="8"/>
        <v>0.89887242886409935</v>
      </c>
    </row>
    <row r="152" spans="2:3" x14ac:dyDescent="0.25">
      <c r="B152">
        <f t="shared" si="9"/>
        <v>1.4171322131167794</v>
      </c>
      <c r="C152">
        <f t="shared" si="8"/>
        <v>0.87484063371940679</v>
      </c>
    </row>
    <row r="153" spans="2:3" x14ac:dyDescent="0.25">
      <c r="B153">
        <f t="shared" si="9"/>
        <v>1.4667318405758665</v>
      </c>
      <c r="C153">
        <f t="shared" si="8"/>
        <v>0.84836931180920938</v>
      </c>
    </row>
    <row r="154" spans="2:3" x14ac:dyDescent="0.25">
      <c r="B154">
        <f t="shared" si="9"/>
        <v>1.5180674549960216</v>
      </c>
      <c r="C154">
        <f t="shared" si="8"/>
        <v>0.81958388284676853</v>
      </c>
    </row>
    <row r="155" spans="2:3" x14ac:dyDescent="0.25">
      <c r="B155">
        <f t="shared" si="9"/>
        <v>1.5711998159208822</v>
      </c>
      <c r="C155">
        <f t="shared" si="8"/>
        <v>0.78864342340741811</v>
      </c>
    </row>
    <row r="156" spans="2:3" x14ac:dyDescent="0.25">
      <c r="B156">
        <f t="shared" si="9"/>
        <v>1.6261918094781129</v>
      </c>
      <c r="C156">
        <f t="shared" si="8"/>
        <v>0.75574005534014588</v>
      </c>
    </row>
    <row r="157" spans="2:3" x14ac:dyDescent="0.25">
      <c r="B157">
        <f t="shared" si="9"/>
        <v>1.6831085228098468</v>
      </c>
      <c r="C157">
        <f t="shared" si="8"/>
        <v>0.72109741480800837</v>
      </c>
    </row>
    <row r="158" spans="2:3" x14ac:dyDescent="0.25">
      <c r="B158">
        <f t="shared" si="9"/>
        <v>1.7420173211081913</v>
      </c>
      <c r="C158">
        <f t="shared" si="8"/>
        <v>0.68496815354555174</v>
      </c>
    </row>
    <row r="159" spans="2:3" x14ac:dyDescent="0.25">
      <c r="B159">
        <f t="shared" si="9"/>
        <v>1.8029879273469778</v>
      </c>
      <c r="C159">
        <f t="shared" si="8"/>
        <v>0.64763046124909274</v>
      </c>
    </row>
    <row r="160" spans="2:3" x14ac:dyDescent="0.25">
      <c r="B160">
        <f t="shared" si="9"/>
        <v>1.8660925048041219</v>
      </c>
      <c r="C160">
        <f t="shared" si="8"/>
        <v>0.60938364151038704</v>
      </c>
    </row>
    <row r="161" spans="2:3" x14ac:dyDescent="0.25">
      <c r="B161">
        <f t="shared" si="9"/>
        <v>1.9314057424722659</v>
      </c>
      <c r="C161">
        <f t="shared" si="8"/>
        <v>0.57054282139567303</v>
      </c>
    </row>
    <row r="162" spans="2:3" x14ac:dyDescent="0.25">
      <c r="B162">
        <f t="shared" si="9"/>
        <v>1.9990049434587951</v>
      </c>
      <c r="C162">
        <f t="shared" si="8"/>
        <v>0.53143292398573638</v>
      </c>
    </row>
    <row r="163" spans="2:3" x14ac:dyDescent="0.25">
      <c r="B163">
        <f t="shared" si="9"/>
        <v>2.0689701164798526</v>
      </c>
      <c r="C163">
        <f t="shared" si="8"/>
        <v>0.49238208067127076</v>
      </c>
    </row>
    <row r="164" spans="2:3" x14ac:dyDescent="0.25">
      <c r="B164">
        <f t="shared" si="9"/>
        <v>2.1413840705566471</v>
      </c>
      <c r="C164">
        <f t="shared" si="8"/>
        <v>0.45371470211372916</v>
      </c>
    </row>
    <row r="165" spans="2:3" x14ac:dyDescent="0.25">
      <c r="B165">
        <f t="shared" si="9"/>
        <v>2.2163325130261295</v>
      </c>
      <c r="C165">
        <f t="shared" si="8"/>
        <v>0.41574445983491864</v>
      </c>
    </row>
    <row r="166" spans="2:3" x14ac:dyDescent="0.25">
      <c r="B166">
        <f t="shared" si="9"/>
        <v>2.2939041509820437</v>
      </c>
      <c r="C166">
        <f t="shared" si="8"/>
        <v>0.37876745097574993</v>
      </c>
    </row>
    <row r="167" spans="2:3" x14ac:dyDescent="0.25">
      <c r="B167">
        <f t="shared" si="9"/>
        <v>2.374190796266415</v>
      </c>
      <c r="C167">
        <f t="shared" ref="C167:C201" si="10">((g+1)/2)^((g+1)/2/(g-1))*M/(1+(g-1)/2*M^2)^((g+1)/2/(g-1))</f>
        <v>0.34305582412779462</v>
      </c>
    </row>
    <row r="168" spans="2:3" x14ac:dyDescent="0.25">
      <c r="B168">
        <f t="shared" si="9"/>
        <v>2.4572874741357396</v>
      </c>
      <c r="C168">
        <f t="shared" si="10"/>
        <v>0.30885213259488575</v>
      </c>
    </row>
    <row r="169" spans="2:3" x14ac:dyDescent="0.25">
      <c r="B169">
        <f t="shared" ref="B169:B201" si="11">B168*f</f>
        <v>2.5432925357304903</v>
      </c>
      <c r="C169">
        <f t="shared" si="10"/>
        <v>0.27636465262836035</v>
      </c>
    </row>
    <row r="170" spans="2:3" x14ac:dyDescent="0.25">
      <c r="B170">
        <f t="shared" si="11"/>
        <v>2.6323077744810575</v>
      </c>
      <c r="C170">
        <f t="shared" si="10"/>
        <v>0.24576385925109576</v>
      </c>
    </row>
    <row r="171" spans="2:3" x14ac:dyDescent="0.25">
      <c r="B171">
        <f t="shared" si="11"/>
        <v>2.7244385465878942</v>
      </c>
      <c r="C171">
        <f t="shared" si="10"/>
        <v>0.21718019391519075</v>
      </c>
    </row>
    <row r="172" spans="2:3" x14ac:dyDescent="0.25">
      <c r="B172">
        <f t="shared" si="11"/>
        <v>2.8197938957184703</v>
      </c>
      <c r="C172">
        <f t="shared" si="10"/>
        <v>0.19070319044726006</v>
      </c>
    </row>
    <row r="173" spans="2:3" x14ac:dyDescent="0.25">
      <c r="B173">
        <f t="shared" si="11"/>
        <v>2.9184866820686164</v>
      </c>
      <c r="C173">
        <f t="shared" si="10"/>
        <v>0.16638195354662386</v>
      </c>
    </row>
    <row r="174" spans="2:3" x14ac:dyDescent="0.25">
      <c r="B174">
        <f t="shared" si="11"/>
        <v>3.0206337159410177</v>
      </c>
      <c r="C174">
        <f t="shared" si="10"/>
        <v>0.14422691305033045</v>
      </c>
    </row>
    <row r="175" spans="2:3" x14ac:dyDescent="0.25">
      <c r="B175">
        <f t="shared" si="11"/>
        <v>3.126355895998953</v>
      </c>
      <c r="C175">
        <f t="shared" si="10"/>
        <v>0.12421271274166074</v>
      </c>
    </row>
    <row r="176" spans="2:3" x14ac:dyDescent="0.25">
      <c r="B176">
        <f t="shared" si="11"/>
        <v>3.2357783523589161</v>
      </c>
      <c r="C176">
        <f t="shared" si="10"/>
        <v>0.10628203949482071</v>
      </c>
    </row>
    <row r="177" spans="2:3" x14ac:dyDescent="0.25">
      <c r="B177">
        <f t="shared" si="11"/>
        <v>3.3490305946914778</v>
      </c>
      <c r="C177">
        <f t="shared" si="10"/>
        <v>9.0350160713181263E-2</v>
      </c>
    </row>
    <row r="178" spans="2:3" x14ac:dyDescent="0.25">
      <c r="B178">
        <f t="shared" si="11"/>
        <v>3.4662466655056794</v>
      </c>
      <c r="C178">
        <f t="shared" si="10"/>
        <v>7.6309917518299727E-2</v>
      </c>
    </row>
    <row r="179" spans="2:3" x14ac:dyDescent="0.25">
      <c r="B179">
        <f t="shared" si="11"/>
        <v>3.5875652987983777</v>
      </c>
      <c r="C179">
        <f t="shared" si="10"/>
        <v>6.403691848605593E-2</v>
      </c>
    </row>
    <row r="180" spans="2:3" x14ac:dyDescent="0.25">
      <c r="B180">
        <f t="shared" si="11"/>
        <v>3.7131300842563206</v>
      </c>
      <c r="C180">
        <f t="shared" si="10"/>
        <v>5.3394692761459819E-2</v>
      </c>
    </row>
    <row r="181" spans="2:3" x14ac:dyDescent="0.25">
      <c r="B181">
        <f t="shared" si="11"/>
        <v>3.8430896372052916</v>
      </c>
      <c r="C181">
        <f t="shared" si="10"/>
        <v>4.4239589555490719E-2</v>
      </c>
    </row>
    <row r="182" spans="2:3" x14ac:dyDescent="0.25">
      <c r="B182">
        <f t="shared" si="11"/>
        <v>3.9775977745074766</v>
      </c>
      <c r="C182">
        <f t="shared" si="10"/>
        <v>3.6425249742750271E-2</v>
      </c>
    </row>
    <row r="183" spans="2:3" x14ac:dyDescent="0.25">
      <c r="B183">
        <f t="shared" si="11"/>
        <v>4.116813696615238</v>
      </c>
      <c r="C183">
        <f t="shared" si="10"/>
        <v>2.9806520383355791E-2</v>
      </c>
    </row>
    <row r="184" spans="2:3" x14ac:dyDescent="0.25">
      <c r="B184">
        <f t="shared" si="11"/>
        <v>4.2609021759967707</v>
      </c>
      <c r="C184">
        <f t="shared" si="10"/>
        <v>2.4242730260204987E-2</v>
      </c>
    </row>
    <row r="185" spans="2:3" x14ac:dyDescent="0.25">
      <c r="B185">
        <f t="shared" si="11"/>
        <v>4.4100337521566573</v>
      </c>
      <c r="C185">
        <f t="shared" si="10"/>
        <v>1.9600290096078377E-2</v>
      </c>
    </row>
    <row r="186" spans="2:3" x14ac:dyDescent="0.25">
      <c r="B186">
        <f t="shared" si="11"/>
        <v>4.56438493348214</v>
      </c>
      <c r="C186">
        <f t="shared" si="10"/>
        <v>1.5754621844902554E-2</v>
      </c>
    </row>
    <row r="187" spans="2:3" x14ac:dyDescent="0.25">
      <c r="B187">
        <f t="shared" si="11"/>
        <v>4.7241384061540144</v>
      </c>
      <c r="C187">
        <f t="shared" si="10"/>
        <v>1.2591455105619532E-2</v>
      </c>
    </row>
    <row r="188" spans="2:3" x14ac:dyDescent="0.25">
      <c r="B188">
        <f t="shared" si="11"/>
        <v>4.8894832503694046</v>
      </c>
      <c r="C188">
        <f t="shared" si="10"/>
        <v>1.0007554040926262E-2</v>
      </c>
    </row>
    <row r="189" spans="2:3" x14ac:dyDescent="0.25">
      <c r="B189">
        <f t="shared" si="11"/>
        <v>5.0606151641323329</v>
      </c>
      <c r="C189">
        <f t="shared" si="10"/>
        <v>7.9109548870708347E-3</v>
      </c>
    </row>
    <row r="190" spans="2:3" x14ac:dyDescent="0.25">
      <c r="B190">
        <f t="shared" si="11"/>
        <v>5.2377366948769639</v>
      </c>
      <c r="C190">
        <f t="shared" si="10"/>
        <v>6.2208026932363382E-3</v>
      </c>
    </row>
    <row r="191" spans="2:3" x14ac:dyDescent="0.25">
      <c r="B191">
        <f t="shared" si="11"/>
        <v>5.4210574791976569</v>
      </c>
      <c r="C191">
        <f t="shared" si="10"/>
        <v>4.8668773913806071E-3</v>
      </c>
    </row>
    <row r="192" spans="2:3" x14ac:dyDescent="0.25">
      <c r="B192">
        <f t="shared" si="11"/>
        <v>5.6107944909695746</v>
      </c>
      <c r="C192">
        <f t="shared" si="10"/>
        <v>3.7888950895206665E-3</v>
      </c>
    </row>
    <row r="193" spans="2:3" x14ac:dyDescent="0.25">
      <c r="B193">
        <f t="shared" si="11"/>
        <v>5.8071722981535094</v>
      </c>
      <c r="C193">
        <f t="shared" si="10"/>
        <v>2.9356621678118585E-3</v>
      </c>
    </row>
    <row r="194" spans="2:3" x14ac:dyDescent="0.25">
      <c r="B194">
        <f t="shared" si="11"/>
        <v>6.0104233285888817</v>
      </c>
      <c r="C194">
        <f t="shared" si="10"/>
        <v>2.2641488673571723E-3</v>
      </c>
    </row>
    <row r="195" spans="2:3" x14ac:dyDescent="0.25">
      <c r="B195">
        <f t="shared" si="11"/>
        <v>6.2207881450894922</v>
      </c>
      <c r="C195">
        <f t="shared" si="10"/>
        <v>1.7385369601200559E-3</v>
      </c>
    </row>
    <row r="196" spans="2:3" x14ac:dyDescent="0.25">
      <c r="B196">
        <f t="shared" si="11"/>
        <v>6.4385157301676239</v>
      </c>
      <c r="C196">
        <f t="shared" si="10"/>
        <v>1.3292838905869428E-3</v>
      </c>
    </row>
    <row r="197" spans="2:3" x14ac:dyDescent="0.25">
      <c r="B197">
        <f t="shared" si="11"/>
        <v>6.6638637807234904</v>
      </c>
      <c r="C197">
        <f t="shared" si="10"/>
        <v>1.0122343195665051E-3</v>
      </c>
    </row>
    <row r="198" spans="2:3" x14ac:dyDescent="0.25">
      <c r="B198">
        <f t="shared" si="11"/>
        <v>6.8970990130488117</v>
      </c>
      <c r="C198">
        <f t="shared" si="10"/>
        <v>7.677998320184344E-4</v>
      </c>
    </row>
    <row r="199" spans="2:3" x14ac:dyDescent="0.25">
      <c r="B199">
        <f t="shared" si="11"/>
        <v>7.1384974785055197</v>
      </c>
      <c r="C199">
        <f t="shared" si="10"/>
        <v>5.8021899876379613E-4</v>
      </c>
    </row>
    <row r="200" spans="2:3" x14ac:dyDescent="0.25">
      <c r="B200">
        <f t="shared" si="11"/>
        <v>7.3883448902532125</v>
      </c>
      <c r="C200">
        <f t="shared" si="10"/>
        <v>4.3690310678901468E-4</v>
      </c>
    </row>
    <row r="201" spans="2:3" x14ac:dyDescent="0.25">
      <c r="B201">
        <f t="shared" si="11"/>
        <v>7.6469369614120746</v>
      </c>
      <c r="C201">
        <f t="shared" si="10"/>
        <v>3.2786764224295741E-4</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6</vt:i4>
      </vt:variant>
    </vt:vector>
  </HeadingPairs>
  <TitlesOfParts>
    <vt:vector size="10" baseType="lpstr">
      <vt:lpstr>Dimension Derivation</vt:lpstr>
      <vt:lpstr>Material Properties</vt:lpstr>
      <vt:lpstr>FEM Screenshots</vt:lpstr>
      <vt:lpstr>Area-Mach Relation</vt:lpstr>
      <vt:lpstr>AR</vt:lpstr>
      <vt:lpstr>f</vt:lpstr>
      <vt:lpstr>g</vt:lpstr>
      <vt:lpstr>M</vt:lpstr>
      <vt:lpstr>M_</vt:lpstr>
      <vt:lpstr>Z</vt:lpstr>
    </vt:vector>
  </TitlesOfParts>
  <Company>Space Exploration Technologies</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Andy Sadhwani</dc:creator>
  <cp:lastModifiedBy>Andy Sadhwani</cp:lastModifiedBy>
  <dcterms:created xsi:type="dcterms:W3CDTF">2015-04-13T16:41:34Z</dcterms:created>
  <dcterms:modified xsi:type="dcterms:W3CDTF">2015-05-01T22:44:03Z</dcterms:modified>
</cp:coreProperties>
</file>